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三明市2023年度充电基础设施运营补助资金拟发放汇总表" sheetId="5" r:id="rId1"/>
    <sheet name="Sheet2" sheetId="4" state="hidden" r:id="rId2"/>
    <sheet name="Sheet1" sheetId="2" state="hidden" r:id="rId3"/>
  </sheets>
  <definedNames>
    <definedName name="_xlnm._FilterDatabase" localSheetId="0" hidden="1">三明市2023年度充电基础设施运营补助资金拟发放汇总表!$A$4:$L$88</definedName>
    <definedName name="_xlnm.Print_Area" localSheetId="0">三明市2023年度充电基础设施运营补助资金拟发放汇总表!$A$1:$K$88</definedName>
    <definedName name="_xlnm.Print_Titles" localSheetId="0">三明市2023年度充电基础设施运营补助资金拟发放汇总表!$4:$4</definedName>
    <definedName name="_xlnm._FilterDatabase" localSheetId="1" hidden="1">Sheet2!$A$1:$N$142</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<sst xmlns="http://schemas.openxmlformats.org/spreadsheetml/2006/main" count="982" uniqueCount="374">
  <si>
    <t>附件2</t>
  </si>
  <si>
    <t>三明市2023年度充电基础设施运营补助资金拟发放汇总表</t>
  </si>
  <si>
    <t>时间：2024年12月2日</t>
  </si>
  <si>
    <t>申请编码</t>
  </si>
  <si>
    <t>序号</t>
  </si>
  <si>
    <t>县
市
区</t>
  </si>
  <si>
    <t>公司名称</t>
  </si>
  <si>
    <t>充电站</t>
  </si>
  <si>
    <t>申请桩数量（个）</t>
  </si>
  <si>
    <t>补贴
年度</t>
  </si>
  <si>
    <t>补贴类型</t>
  </si>
  <si>
    <t>充电量(KW)</t>
  </si>
  <si>
    <t>补贴标准（元/KW）</t>
  </si>
  <si>
    <t>申请补贴
（元）</t>
  </si>
  <si>
    <t>合计</t>
  </si>
  <si>
    <t>运营补贴</t>
  </si>
  <si>
    <t>一、拟发放2023年度充电基础设施运营补助资金3877354.6元，充电桩508个。</t>
  </si>
  <si>
    <t>2023112318585400130</t>
  </si>
  <si>
    <t>三元区</t>
  </si>
  <si>
    <t>福建省文泰汽贸有限公司</t>
  </si>
  <si>
    <t>文泰汽贸新能源充电站</t>
  </si>
  <si>
    <t>福州万充新能源科技有限公司</t>
  </si>
  <si>
    <t>三明市列东街三明徐碧二期公交站充电站</t>
  </si>
  <si>
    <t>2023112321075600137</t>
  </si>
  <si>
    <t>三明碧桂园二期公交站充电站</t>
  </si>
  <si>
    <t>三明网约出租车充电站</t>
  </si>
  <si>
    <t>福建省南平特马威新能源有限公司</t>
  </si>
  <si>
    <t>特来电特马威三明万达广场充电站</t>
  </si>
  <si>
    <t>福建省充电设施投资发展有限责任公司</t>
  </si>
  <si>
    <t>三明市三元区公路局充电站</t>
  </si>
  <si>
    <t>瑞申（福建）新能源科技有限公司</t>
  </si>
  <si>
    <t>瑞申三明市体育馆充电站</t>
  </si>
  <si>
    <t>铁塔能源有限公司福建分公司</t>
  </si>
  <si>
    <t>福建三明西江悦充电站</t>
  </si>
  <si>
    <t>福州鼎易新能源有限公司</t>
  </si>
  <si>
    <t>三元区碧桂园路鼎易充电站</t>
  </si>
  <si>
    <t>福建三明太阳岛充电站</t>
  </si>
  <si>
    <t>福建省闽通长运股份有限公司三明客运分公司</t>
  </si>
  <si>
    <t>三明长途汽车客运充电站</t>
  </si>
  <si>
    <t>2023112321591800142</t>
  </si>
  <si>
    <t>沙县区</t>
  </si>
  <si>
    <t>三明市沙县虬江街道充电站</t>
  </si>
  <si>
    <t>2023112411584700018</t>
  </si>
  <si>
    <t>三明市沙县区青州镇青州小学停车场充电站</t>
  </si>
  <si>
    <t>2023112412005600018</t>
  </si>
  <si>
    <t>三明市沙县大洛镇人民政府停车场充电站</t>
  </si>
  <si>
    <t>2023112412033400018</t>
  </si>
  <si>
    <t>福建省三明市沙县区高桥镇客运站旁停车场充电站</t>
  </si>
  <si>
    <t>2023112713140100016</t>
  </si>
  <si>
    <t>福建省三明市沙县区体育公园停车场充电站</t>
  </si>
  <si>
    <t>2023112714380800021</t>
  </si>
  <si>
    <t>福建省三明市沙县区大洲中石化加油站停车场充电站</t>
  </si>
  <si>
    <t>福建绿途新能源科技有限公司</t>
  </si>
  <si>
    <t>沙县区水东路洋坊汽车城绿途站</t>
  </si>
  <si>
    <t>2023112715292100029</t>
  </si>
  <si>
    <t>三明讯达新能源汽车城市运营有限公司</t>
  </si>
  <si>
    <t>江山御苑充电站</t>
  </si>
  <si>
    <t>2023112716001800031</t>
  </si>
  <si>
    <t>三明沙县老火车站站前广场充电站（万佳花园站）</t>
  </si>
  <si>
    <t>永安市</t>
  </si>
  <si>
    <t>福建象屿壳牌石油有限责任公司</t>
  </si>
  <si>
    <t>象屿壳牌三明永安尼葛充电站</t>
  </si>
  <si>
    <t>三明市永安市上坪乡人民政府旁停车场充电桩</t>
  </si>
  <si>
    <t>三明市永安市大湖镇人民政府停车场充电桩</t>
  </si>
  <si>
    <t>三明市永安市洪田镇洪田供电所停车场充电站</t>
  </si>
  <si>
    <t>三明市永安市曹远镇福利区宿舍旁停车场充电站</t>
  </si>
  <si>
    <t>国网福建省电力有限公司永安市供电公司</t>
  </si>
  <si>
    <t>福建省三明市永安市瑞士通停车场充电站</t>
  </si>
  <si>
    <t>2023112910223700012</t>
  </si>
  <si>
    <t>福建八闽畅洁汽车清洗服务有限公司</t>
  </si>
  <si>
    <t>摩卡乐咖啡(体育中心店)</t>
  </si>
  <si>
    <t>2023112910225300012</t>
  </si>
  <si>
    <t>特马威永安艾美尼葛酒店充电站</t>
  </si>
  <si>
    <t>2023112915552200029</t>
  </si>
  <si>
    <t>明溪县</t>
  </si>
  <si>
    <t>三明市明溪县瀚仙镇人民政府旁派出所停车场充电站</t>
  </si>
  <si>
    <t>2023113008475000002</t>
  </si>
  <si>
    <t>三明市明溪县盖洋镇人民政府停车场充电站</t>
  </si>
  <si>
    <t>2023120214030000006</t>
  </si>
  <si>
    <t>国网福建省电力有限公司明溪县供电公司</t>
  </si>
  <si>
    <t>福建省三明市明溪县时代广场停车场充电站</t>
  </si>
  <si>
    <t>2023120416425900008</t>
  </si>
  <si>
    <t>福建省三明市明溪县城关公共停车场充电站</t>
  </si>
  <si>
    <t>2023120416510900008</t>
  </si>
  <si>
    <t>清流县</t>
  </si>
  <si>
    <t>福建闽通长运股份有限公司清流分公司</t>
  </si>
  <si>
    <t>清流县龙津镇供坊公交首末站充电站</t>
  </si>
  <si>
    <t>2023120509292500030</t>
  </si>
  <si>
    <t>瑞申清流县金水湾大酒店充电站</t>
  </si>
  <si>
    <t>2023120509592200052</t>
  </si>
  <si>
    <t>宁化县</t>
  </si>
  <si>
    <t>三明市宁化县水茜镇蛇洋湾停车场充电站</t>
  </si>
  <si>
    <t>2023120610504700006</t>
  </si>
  <si>
    <t>特马威宁化格林酒店充电站</t>
  </si>
  <si>
    <t>瑞申客家国际大酒店充电站</t>
  </si>
  <si>
    <t>建宁县</t>
  </si>
  <si>
    <t>三明市建宁县均口镇烟草站停车场充电站</t>
  </si>
  <si>
    <t>三明市建宁县客坊乡客坊公园停车场充电站</t>
  </si>
  <si>
    <t>三明市建宁县里心镇客运站充电站</t>
  </si>
  <si>
    <t>福建闽通长运股份有限公司建宁分公司</t>
  </si>
  <si>
    <t>福建闽运建宁汽车站新能源充电站</t>
  </si>
  <si>
    <t>泰宁县</t>
  </si>
  <si>
    <t>福建闽通长运股份有限公司泰宁分公司</t>
  </si>
  <si>
    <t>泰宁交通（客运）综合服务中心充电站</t>
  </si>
  <si>
    <t>特马威泰宁县金湖西路充电站</t>
  </si>
  <si>
    <t>特马威泰宁县明珠大酒店充电站</t>
  </si>
  <si>
    <t>2023120611060800007</t>
  </si>
  <si>
    <t>三明市泰宁县朱口镇河滨路停车场充电站</t>
  </si>
  <si>
    <t>2023120611194300009</t>
  </si>
  <si>
    <t>三明市泰宁县新桥乡人民政府停车场充电站</t>
  </si>
  <si>
    <t>2023120611295100009</t>
  </si>
  <si>
    <t>三明市泰宁县大田乡翠竹园停车场充电站</t>
  </si>
  <si>
    <t>2023120611390700009</t>
  </si>
  <si>
    <t>三明市泰宁县梅口乡洋地城镇广场充电站</t>
  </si>
  <si>
    <t>2023120613551800011</t>
  </si>
  <si>
    <t>国网福建省电力有限公司泰宁县供电公司</t>
  </si>
  <si>
    <t>福建省三明市泰宁县丹霞泰宁古城停车场充电站</t>
  </si>
  <si>
    <t>2023120710120400001</t>
  </si>
  <si>
    <t>将乐县</t>
  </si>
  <si>
    <t>福建闽通长运股份有限公司将乐分公司</t>
  </si>
  <si>
    <t>将乐县苦竹村首末站充电站</t>
  </si>
  <si>
    <t>2023120710321300001</t>
  </si>
  <si>
    <t>三明市将乐县万安镇人民政府停车场充电站</t>
  </si>
  <si>
    <t>2023120710363500001</t>
  </si>
  <si>
    <t>三明市将乐县黄潭镇人民政府外部停车场充电站</t>
  </si>
  <si>
    <t>2023120710372200001</t>
  </si>
  <si>
    <t>尤溪县</t>
  </si>
  <si>
    <t>福建闽通长运股份有限公司尤溪分公司</t>
  </si>
  <si>
    <t>尤溪县公交停车场充电站</t>
  </si>
  <si>
    <t>2023120710381300001</t>
  </si>
  <si>
    <t>福建省三明市尤溪县中仙镇上仙村村部停车场充电站</t>
  </si>
  <si>
    <t>2023120711384500004</t>
  </si>
  <si>
    <t>福建省三明市尤溪县梅仙镇半山村停车场充电站</t>
  </si>
  <si>
    <t>2023120712423700006</t>
  </si>
  <si>
    <t>福建省三明市尤溪县联合镇卫生院旁停车场充电站</t>
  </si>
  <si>
    <t>2023120712440600006</t>
  </si>
  <si>
    <t>福建省三明市尤溪县台溪乡人民政府停车场充电站</t>
  </si>
  <si>
    <t>2023120715260300007</t>
  </si>
  <si>
    <t>纯电（三明）科技有限公司</t>
  </si>
  <si>
    <t>纯电三车佳园充电站</t>
  </si>
  <si>
    <t>纯电尤溪闽中大桥充电站</t>
  </si>
  <si>
    <t>大田县</t>
  </si>
  <si>
    <t>福建星充新能源科技有限公司</t>
  </si>
  <si>
    <t>大田县锦绣福田车之友站</t>
  </si>
  <si>
    <t>2023120717452900008</t>
  </si>
  <si>
    <t>福建省三明市大田县桃源镇桃源村梅里人仔头停车场充电站</t>
  </si>
  <si>
    <t>2023120717472700008</t>
  </si>
  <si>
    <t>福建省三明市大田经济开发区上京工业园区停车场充电站</t>
  </si>
  <si>
    <t>2023120717500100008</t>
  </si>
  <si>
    <t>福建省三明市大田县广平镇派出所停车场充电站</t>
  </si>
  <si>
    <t>2023120717515300008</t>
  </si>
  <si>
    <t>福建省三明市大田县屏山乡大仙峰茶美人景区停车场充电站</t>
  </si>
  <si>
    <t>2023120916291900001</t>
  </si>
  <si>
    <t>福建省三明市大田县梅山镇镇政府内部停车场充电站</t>
  </si>
  <si>
    <t>2023120918045400001</t>
  </si>
  <si>
    <t>福建省三明市大田县奇韬镇太平寨公园停车场充电站</t>
  </si>
  <si>
    <t>2023121315203600003</t>
  </si>
  <si>
    <t>福建省三明市大田县太华镇人民政府停车场充电站</t>
  </si>
  <si>
    <t>福建省三明市大田县济阳乡济阳村后格垅灵动济阳公共停车场充电站</t>
  </si>
  <si>
    <t>福建兴田建设工程有限公司</t>
  </si>
  <si>
    <t>三明大田县仙亭山充电站</t>
  </si>
  <si>
    <t>三明大田县福田广场充电站</t>
  </si>
  <si>
    <t>大田县达顺机动车充电销售有限公司</t>
  </si>
  <si>
    <t>大田锦绣福田充电站</t>
  </si>
  <si>
    <t>补贴年度</t>
  </si>
  <si>
    <t>申请补贴（万元）</t>
  </si>
  <si>
    <t>当前节点</t>
  </si>
  <si>
    <t>当前状态</t>
  </si>
  <si>
    <t>申请时间</t>
  </si>
  <si>
    <t>10</t>
  </si>
  <si>
    <t>2023</t>
  </si>
  <si>
    <t>市级复审</t>
  </si>
  <si>
    <t>申请中</t>
  </si>
  <si>
    <t>2024-04-25 16:24:03</t>
  </si>
  <si>
    <t>6</t>
  </si>
  <si>
    <t>17.900993</t>
  </si>
  <si>
    <t>2024-04-26 09:25:30</t>
  </si>
  <si>
    <t>5</t>
  </si>
  <si>
    <t>9.682500</t>
  </si>
  <si>
    <t>2024-04-30 16:25:09</t>
  </si>
  <si>
    <t>6.904208</t>
  </si>
  <si>
    <t>2024-05-06 13:55:05</t>
  </si>
  <si>
    <t>20.096971</t>
  </si>
  <si>
    <t>2024-05-07 10:16:19</t>
  </si>
  <si>
    <t>3</t>
  </si>
  <si>
    <t>16.931237</t>
  </si>
  <si>
    <t>2024-05-07 11:03:35</t>
  </si>
  <si>
    <t>8</t>
  </si>
  <si>
    <t>28.261442</t>
  </si>
  <si>
    <t>2024-05-07 13:16:35</t>
  </si>
  <si>
    <t>7.112264</t>
  </si>
  <si>
    <t>2024-05-08 08:24:32</t>
  </si>
  <si>
    <t>36</t>
  </si>
  <si>
    <t>34.069452</t>
  </si>
  <si>
    <t>2024-05-08 10:37:41</t>
  </si>
  <si>
    <t>14</t>
  </si>
  <si>
    <t>13.262551</t>
  </si>
  <si>
    <t>2024-05-08 14:11:20</t>
  </si>
  <si>
    <t>0.173800</t>
  </si>
  <si>
    <t>2024-05-08 16:58:01</t>
  </si>
  <si>
    <t>3.651136</t>
  </si>
  <si>
    <t>2024-05-08 17:06:57</t>
  </si>
  <si>
    <t>0.078789</t>
  </si>
  <si>
    <t>2024-05-11 00:00:00</t>
  </si>
  <si>
    <t>16</t>
  </si>
  <si>
    <t>1.673688</t>
  </si>
  <si>
    <t>20</t>
  </si>
  <si>
    <t>0.995745</t>
  </si>
  <si>
    <t>0.068296</t>
  </si>
  <si>
    <t>2024-05-11 09:35:39</t>
  </si>
  <si>
    <t>0.226389</t>
  </si>
  <si>
    <t>2024-05-11 09:46:12</t>
  </si>
  <si>
    <t>0.282091</t>
  </si>
  <si>
    <t>2024-05-11 10:16:47</t>
  </si>
  <si>
    <t>0.035396</t>
  </si>
  <si>
    <t>2024-05-11 10:25:59</t>
  </si>
  <si>
    <t>0.104371</t>
  </si>
  <si>
    <t>2024-05-11 10:29:48</t>
  </si>
  <si>
    <t>0.015602</t>
  </si>
  <si>
    <t>2024-05-11 10:32:22</t>
  </si>
  <si>
    <t>0.071966</t>
  </si>
  <si>
    <t>2024-05-11 10:36:28</t>
  </si>
  <si>
    <t>0.494659</t>
  </si>
  <si>
    <t>2024-05-11 10:39:27</t>
  </si>
  <si>
    <t>0.018652</t>
  </si>
  <si>
    <t>2024-05-11 10:44:24</t>
  </si>
  <si>
    <t>0.065700</t>
  </si>
  <si>
    <t>2024-05-11 10:50:28</t>
  </si>
  <si>
    <t>0.039692</t>
  </si>
  <si>
    <t>2024-05-11 11:02:39</t>
  </si>
  <si>
    <t>4</t>
  </si>
  <si>
    <t>10.026325</t>
  </si>
  <si>
    <t>2024-05-11 11:10:42</t>
  </si>
  <si>
    <t>12</t>
  </si>
  <si>
    <t>23.582756</t>
  </si>
  <si>
    <t>2024-05-11 11:14:37</t>
  </si>
  <si>
    <t>0.082166</t>
  </si>
  <si>
    <t>2024-05-11 11:19:09</t>
  </si>
  <si>
    <t>0.113665</t>
  </si>
  <si>
    <t>2024-05-11 11:29:49</t>
  </si>
  <si>
    <t>0.055278</t>
  </si>
  <si>
    <t>2024-05-11 11:44:29</t>
  </si>
  <si>
    <t>0.170113</t>
  </si>
  <si>
    <t>2024-05-11 11:46:28</t>
  </si>
  <si>
    <t>0.104801</t>
  </si>
  <si>
    <t>2024-05-11 13:38:15</t>
  </si>
  <si>
    <t>0.083477</t>
  </si>
  <si>
    <t>2024-05-11 13:46:14</t>
  </si>
  <si>
    <t>0.005329</t>
  </si>
  <si>
    <t>2024-05-11 13:55:26</t>
  </si>
  <si>
    <t>0.076212</t>
  </si>
  <si>
    <t>2024-05-11 15:24:58</t>
  </si>
  <si>
    <t>0.114820</t>
  </si>
  <si>
    <t>2024-05-11 15:25:15</t>
  </si>
  <si>
    <t>0.063522</t>
  </si>
  <si>
    <t>2024-05-13 09:09:30</t>
  </si>
  <si>
    <t>0.073906</t>
  </si>
  <si>
    <t>2024-05-13 09:10:05</t>
  </si>
  <si>
    <t>0.664505</t>
  </si>
  <si>
    <t>2024-05-13 09:10:27</t>
  </si>
  <si>
    <t>0.103746</t>
  </si>
  <si>
    <t>2024-05-13 09:10:56</t>
  </si>
  <si>
    <t>8.497863</t>
  </si>
  <si>
    <t>2024-05-13 10:12:41</t>
  </si>
  <si>
    <t>4.779331</t>
  </si>
  <si>
    <t>2024-05-13 10:14:36</t>
  </si>
  <si>
    <t>12.687287</t>
  </si>
  <si>
    <t>2024-05-13 10:33:38</t>
  </si>
  <si>
    <t>0.026883</t>
  </si>
  <si>
    <t>2024-05-13 13:26:04</t>
  </si>
  <si>
    <t>0.001096</t>
  </si>
  <si>
    <t>2024-05-13 14:07:25</t>
  </si>
  <si>
    <t>10.199695</t>
  </si>
  <si>
    <t>2024-05-13 15:23:30</t>
  </si>
  <si>
    <t>0.235301</t>
  </si>
  <si>
    <t>2024-05-13 17:29:42</t>
  </si>
  <si>
    <t>0.353737</t>
  </si>
  <si>
    <t>2024-05-13 17:30:02</t>
  </si>
  <si>
    <t>1</t>
  </si>
  <si>
    <t>1.996117</t>
  </si>
  <si>
    <t>2024-05-13 22:04:57</t>
  </si>
  <si>
    <t>9.408465</t>
  </si>
  <si>
    <t>2024-05-13 22:18:01</t>
  </si>
  <si>
    <t>0.293499</t>
  </si>
  <si>
    <t>2024-05-14 09:01:23</t>
  </si>
  <si>
    <t>0.128604</t>
  </si>
  <si>
    <t>2024-05-14 09:26:51</t>
  </si>
  <si>
    <t>0.112646</t>
  </si>
  <si>
    <t>2024-05-14 09:27:12</t>
  </si>
  <si>
    <t>7</t>
  </si>
  <si>
    <t>0.009420</t>
  </si>
  <si>
    <t>2024-05-14 09:51:37</t>
  </si>
  <si>
    <t>7.628443</t>
  </si>
  <si>
    <t>2024-05-14 10:05:29</t>
  </si>
  <si>
    <t>2</t>
  </si>
  <si>
    <t>2.091131</t>
  </si>
  <si>
    <t>2024-05-14 10:06:41</t>
  </si>
  <si>
    <t>0.965370</t>
  </si>
  <si>
    <t>2024-05-14 10:36:32</t>
  </si>
  <si>
    <t>4.813660</t>
  </si>
  <si>
    <t>2024-05-14 10:48:31</t>
  </si>
  <si>
    <t>8.098217</t>
  </si>
  <si>
    <t>2024-05-14 17:06:40</t>
  </si>
  <si>
    <t>6.717920</t>
  </si>
  <si>
    <t>2024-05-14 17:09:30</t>
  </si>
  <si>
    <r>
      <t>摩卡乐咖啡</t>
    </r>
    <r>
      <rPr>
        <sz val="10"/>
        <color indexed="8"/>
        <rFont val="Arial"/>
        <family val="2"/>
        <charset val="0"/>
      </rPr>
      <t>(</t>
    </r>
    <r>
      <rPr>
        <sz val="10"/>
        <color rgb="FF000000"/>
        <rFont val="宋体"/>
        <charset val="134"/>
      </rPr>
      <t>体育中心店</t>
    </r>
    <r>
      <rPr>
        <sz val="10"/>
        <color indexed="8"/>
        <rFont val="Arial"/>
        <family val="2"/>
        <charset val="0"/>
      </rPr>
      <t>)</t>
    </r>
  </si>
  <si>
    <t>22.228425</t>
  </si>
  <si>
    <t>2024-05-15 00:00:00</t>
  </si>
  <si>
    <t>3.825127</t>
  </si>
  <si>
    <t>2024-05-15 08:23:34</t>
  </si>
  <si>
    <t>8.747309</t>
  </si>
  <si>
    <t>2024-05-15 09:10:51</t>
  </si>
  <si>
    <t>17.515904</t>
  </si>
  <si>
    <t>2024-05-15 11:44:10</t>
  </si>
  <si>
    <t>1.534913</t>
  </si>
  <si>
    <t>2024-05-15 12:17:28</t>
  </si>
  <si>
    <t>7.054456</t>
  </si>
  <si>
    <t>2024-05-15 17:07:02</t>
  </si>
  <si>
    <t>10.849456</t>
  </si>
  <si>
    <t>2024-05-16 00:00:00</t>
  </si>
  <si>
    <t>5.791009</t>
  </si>
  <si>
    <t>2024-05-16 16:03:41</t>
  </si>
  <si>
    <t>9</t>
  </si>
  <si>
    <t>18.243637</t>
  </si>
  <si>
    <t>2024-05-24 11:34:58</t>
  </si>
  <si>
    <t>2.742025</t>
  </si>
  <si>
    <t>2024-05-24 11:35:25</t>
  </si>
  <si>
    <t>3.54980</t>
  </si>
  <si>
    <t>1.70687</t>
  </si>
  <si>
    <t>1.23797</t>
  </si>
  <si>
    <t>11.87920</t>
  </si>
  <si>
    <t>21.77761</t>
  </si>
  <si>
    <t>4.46202</t>
  </si>
  <si>
    <t>1.57503</t>
  </si>
  <si>
    <t>9.67039</t>
  </si>
  <si>
    <t>3.94369</t>
  </si>
  <si>
    <t>1.90174</t>
  </si>
  <si>
    <t>0.11721</t>
  </si>
  <si>
    <t>2.51858</t>
  </si>
  <si>
    <t>6.21755</t>
  </si>
  <si>
    <t>2.52993</t>
  </si>
  <si>
    <t>3.75117</t>
  </si>
  <si>
    <t>15.44297</t>
  </si>
  <si>
    <t>0.18482</t>
  </si>
  <si>
    <t>0.20253</t>
  </si>
  <si>
    <t>0.02215</t>
  </si>
  <si>
    <t>0.04591</t>
  </si>
  <si>
    <t>3.62484</t>
  </si>
  <si>
    <t>0.00615</t>
  </si>
  <si>
    <t>0.00964</t>
  </si>
  <si>
    <t>0.00554</t>
  </si>
  <si>
    <t>0.04132</t>
  </si>
  <si>
    <t>1.46789</t>
  </si>
  <si>
    <t>0.00042</t>
  </si>
  <si>
    <t>0.00979</t>
  </si>
  <si>
    <t>0.00067</t>
  </si>
  <si>
    <t>0.00268</t>
  </si>
  <si>
    <t>0.07492</t>
  </si>
  <si>
    <t>0.02824</t>
  </si>
  <si>
    <t>0.00111</t>
  </si>
  <si>
    <t>0.00012</t>
  </si>
  <si>
    <t>0.01283</t>
  </si>
  <si>
    <t>0.27373</t>
  </si>
  <si>
    <t>0.03583</t>
  </si>
  <si>
    <t>0.00081</t>
  </si>
  <si>
    <t>8.91490</t>
  </si>
  <si>
    <t>4.29752</t>
  </si>
  <si>
    <t>2.45988</t>
  </si>
  <si>
    <t>3.98361</t>
  </si>
  <si>
    <t>6.24883</t>
  </si>
  <si>
    <t>3.25938</t>
  </si>
  <si>
    <t>4.46394</t>
  </si>
  <si>
    <t>12.97590</t>
  </si>
  <si>
    <t>0.01129</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</si>
</sst>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s>
  <fonts count="35">
    <font>
      <sz val="11"/>
      <color indexed="8"/>
      <name val="宋体"/>
      <charset val="134"/>
      <scheme val="minor"/>
    </font>
    <font>
      <sz val="10.5"/>
      <color theme="1"/>
      <name val="Calibri"/>
      <family val="2"/>
      <charset val="0"/>
    </font>
    <font>
      <b/>
      <sz val="10"/>
      <color indexed="9"/>
      <name val="Arial"/>
      <family val="2"/>
      <charset val="0"/>
    </font>
    <font>
      <sz val="10"/>
      <color indexed="8"/>
      <name val="Arial"/>
      <family val="2"/>
      <charset val="0"/>
    </font>
    <font>
      <sz val="10"/>
      <color rgb="FF000000"/>
      <name val="宋体"/>
      <charset val="134"/>
    </font>
    <font>
      <sz val="10.5"/>
      <color rgb="FF606266"/>
      <name val="Segoe UI"/>
      <family val="2"/>
      <charset val="134"/>
    </font>
    <font>
      <b/>
      <sz val="10"/>
      <color rgb="FFFFFFFF"/>
      <name val="宋体"/>
      <charset val="134"/>
    </font>
    <font>
      <sz val="13"/>
      <name val="宋体"/>
      <charset val="134"/>
      <scheme val="minor"/>
    </font>
    <font>
      <b/>
      <sz val="13"/>
      <name val="宋体"/>
      <charset val="134"/>
      <scheme val="minor"/>
    </font>
    <font>
      <sz val="13"/>
      <color indexed="8"/>
      <name val="宋体"/>
      <charset val="134"/>
      <scheme val="minor"/>
    </font>
    <font>
      <sz val="16"/>
      <name val="黑体"/>
      <family val="3"/>
      <charset val="134"/>
    </font>
    <font>
      <sz val="22"/>
      <name val="方正小标宋_GBK"/>
      <family val="4"/>
      <charset val="134"/>
    </font>
    <font>
      <sz val="13"/>
      <name val="方正小标宋简体"/>
      <family val="4"/>
      <charset val="134"/>
    </font>
    <font>
      <b/>
      <sz val="13"/>
      <name val="方正书宋_GBK"/>
      <charset val="134"/>
    </font>
    <font>
      <sz val="13"/>
      <name val="Arial"/>
      <family val="2"/>
      <charset val="0"/>
    </font>
    <font>
      <b/>
      <sz val="13"/>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indexed="23"/>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3"/>
      </left>
      <right/>
      <top style="thin">
        <color indexed="23"/>
      </top>
      <bottom/>
      <diagonal/>
    </border>
    <border>
      <left style="thin">
        <color auto="1"/>
      </left>
      <right style="thin">
        <color auto="1"/>
      </right>
      <top style="thin">
        <color auto="1"/>
      </top>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top style="thin">
        <color auto="1"/>
      </top>
      <bottom style="thin">
        <color auto="1"/>
      </bottom>
      <diagonal/>
    </border>
    <border>
      <left/>
      <right/>
      <top style="thin">
        <color auto="1"/>
      </top>
      <bottom style="thin">
        <color auto="1"/>
      </bottom>
      <diagonal/>
    </border>
    <border>
      <left style="thin">
        <color indexed="23"/>
      </left>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23"/>
      </right>
      <top style="thin">
        <color auto="1"/>
      </top>
      <bottom style="thin">
        <color auto="1"/>
      </bottom>
      <diagonal/>
    </border>
    <border>
      <left/>
      <right style="thin">
        <color indexed="23"/>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4" borderId="1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8" applyNumberFormat="0" applyFill="0" applyAlignment="0" applyProtection="0">
      <alignment vertical="center"/>
    </xf>
    <xf numFmtId="0" fontId="22" fillId="0" borderId="18" applyNumberFormat="0" applyFill="0" applyAlignment="0" applyProtection="0">
      <alignment vertical="center"/>
    </xf>
    <xf numFmtId="0" fontId="23" fillId="0" borderId="19" applyNumberFormat="0" applyFill="0" applyAlignment="0" applyProtection="0">
      <alignment vertical="center"/>
    </xf>
    <xf numFmtId="0" fontId="23" fillId="0" borderId="0" applyNumberFormat="0" applyFill="0" applyBorder="0" applyAlignment="0" applyProtection="0">
      <alignment vertical="center"/>
    </xf>
    <xf numFmtId="0" fontId="24" fillId="5" borderId="20" applyNumberFormat="0" applyAlignment="0" applyProtection="0">
      <alignment vertical="center"/>
    </xf>
    <xf numFmtId="0" fontId="25" fillId="6" borderId="21" applyNumberFormat="0" applyAlignment="0" applyProtection="0">
      <alignment vertical="center"/>
    </xf>
    <xf numFmtId="0" fontId="26" fillId="6" borderId="20" applyNumberFormat="0" applyAlignment="0" applyProtection="0">
      <alignment vertical="center"/>
    </xf>
    <xf numFmtId="0" fontId="27" fillId="7" borderId="22" applyNumberFormat="0" applyAlignment="0" applyProtection="0">
      <alignment vertical="center"/>
    </xf>
    <xf numFmtId="0" fontId="28" fillId="0" borderId="23" applyNumberFormat="0" applyFill="0" applyAlignment="0" applyProtection="0">
      <alignment vertical="center"/>
    </xf>
    <xf numFmtId="0" fontId="29" fillId="0" borderId="24"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cellStyleXfs>
  <cellXfs count="61">
    <xf numFmtId="0" fontId="0" fillId="0" borderId="0" xfId="0" applyFont="1">
      <alignment vertical="center"/>
    </xf>
    <xf numFmtId="0" fontId="1" fillId="0" borderId="0" xfId="0" applyFont="1" applyAlignment="1">
      <alignment horizontal="justify" vertical="center"/>
    </xf>
    <xf numFmtId="0" fontId="0" fillId="0" borderId="0" xfId="0" applyFont="1" applyFill="1" applyBorder="1" applyAlignment="1">
      <alignment vertical="center"/>
    </xf>
    <xf numFmtId="0" fontId="2" fillId="2" borderId="1" xfId="0" applyFont="1" applyFill="1" applyBorder="1" applyAlignment="1">
      <alignment horizontal="center"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5" fillId="0" borderId="0" xfId="0" applyFont="1" applyFill="1" applyBorder="1" applyAlignment="1">
      <alignment vertical="center"/>
    </xf>
    <xf numFmtId="0" fontId="0" fillId="3" borderId="0" xfId="0" applyFont="1" applyFill="1" applyBorder="1" applyAlignment="1">
      <alignment vertical="center"/>
    </xf>
    <xf numFmtId="0" fontId="0" fillId="3" borderId="0" xfId="0" applyFont="1" applyFill="1" applyBorder="1" applyAlignment="1">
      <alignment vertical="center" wrapText="1"/>
    </xf>
    <xf numFmtId="0" fontId="5" fillId="3" borderId="0" xfId="0" applyFont="1" applyFill="1" applyBorder="1" applyAlignment="1">
      <alignment horizontal="left" vertical="center" wrapText="1"/>
    </xf>
    <xf numFmtId="0" fontId="6" fillId="2" borderId="1" xfId="0" applyFont="1" applyFill="1" applyBorder="1" applyAlignment="1">
      <alignment horizontal="center" vertical="center"/>
    </xf>
    <xf numFmtId="0" fontId="0" fillId="0" borderId="0" xfId="0" applyNumberFormat="1" applyFont="1" applyFill="1" applyBorder="1" applyAlignment="1">
      <alignment vertical="center"/>
    </xf>
    <xf numFmtId="0" fontId="7" fillId="0" borderId="2" xfId="0" applyFont="1" applyFill="1" applyBorder="1" applyAlignment="1">
      <alignment horizontal="center" vertical="center" wrapText="1"/>
    </xf>
    <xf numFmtId="0" fontId="8" fillId="0" borderId="0" xfId="0" applyFont="1" applyFill="1" applyAlignment="1">
      <alignment vertical="center" wrapText="1"/>
    </xf>
    <xf numFmtId="0" fontId="7" fillId="0" borderId="0" xfId="0" applyFont="1" applyFill="1" applyAlignment="1">
      <alignment vertical="center" wrapText="1"/>
    </xf>
    <xf numFmtId="0" fontId="9" fillId="0" borderId="0" xfId="0" applyFont="1">
      <alignment vertical="center"/>
    </xf>
    <xf numFmtId="0" fontId="9" fillId="0" borderId="0" xfId="0" applyFont="1" applyFill="1" applyAlignment="1">
      <alignment vertical="center"/>
    </xf>
    <xf numFmtId="0" fontId="9" fillId="0" borderId="0" xfId="0" applyFont="1" applyFill="1" applyAlignment="1">
      <alignment vertical="center" wrapText="1"/>
    </xf>
    <xf numFmtId="0" fontId="9" fillId="0" borderId="0" xfId="0" applyFont="1" applyFill="1">
      <alignment vertical="center"/>
    </xf>
    <xf numFmtId="177" fontId="9" fillId="0" borderId="0" xfId="0" applyNumberFormat="1" applyFont="1" applyFill="1">
      <alignment vertical="center"/>
    </xf>
    <xf numFmtId="0" fontId="7" fillId="0" borderId="0" xfId="0" applyFont="1">
      <alignment vertical="center"/>
    </xf>
    <xf numFmtId="0" fontId="10" fillId="0" borderId="0" xfId="0" applyFont="1">
      <alignment vertical="center"/>
    </xf>
    <xf numFmtId="0" fontId="7" fillId="0" borderId="0" xfId="0" applyFont="1" applyFill="1" applyAlignment="1">
      <alignment vertical="center"/>
    </xf>
    <xf numFmtId="0" fontId="7" fillId="0" borderId="0" xfId="0" applyFont="1" applyFill="1">
      <alignment vertical="center"/>
    </xf>
    <xf numFmtId="0" fontId="11" fillId="0" borderId="0" xfId="0" applyFont="1" applyFill="1" applyAlignment="1">
      <alignment horizontal="center" vertical="center" wrapText="1"/>
    </xf>
    <xf numFmtId="0" fontId="8" fillId="0" borderId="0" xfId="0" applyFont="1">
      <alignment vertical="center"/>
    </xf>
    <xf numFmtId="0" fontId="12" fillId="0" borderId="0" xfId="0" applyFont="1" applyFill="1" applyAlignment="1">
      <alignment vertical="center" wrapText="1"/>
    </xf>
    <xf numFmtId="0" fontId="12" fillId="0" borderId="0" xfId="0" applyFont="1" applyFill="1" applyAlignment="1">
      <alignment horizontal="center" vertical="center" wrapText="1"/>
    </xf>
    <xf numFmtId="0" fontId="12" fillId="0" borderId="0" xfId="0" applyFont="1" applyFill="1" applyAlignment="1">
      <alignment horizontal="center" vertical="center"/>
    </xf>
    <xf numFmtId="0" fontId="13" fillId="0" borderId="1"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49" fontId="13" fillId="0" borderId="8" xfId="0" applyNumberFormat="1" applyFont="1" applyFill="1" applyBorder="1" applyAlignment="1">
      <alignment horizontal="center" vertical="center" wrapText="1"/>
    </xf>
    <xf numFmtId="177" fontId="13" fillId="0" borderId="8" xfId="0" applyNumberFormat="1" applyFont="1" applyFill="1" applyBorder="1" applyAlignment="1">
      <alignment horizontal="center" vertical="center" wrapText="1"/>
    </xf>
    <xf numFmtId="0" fontId="13" fillId="0" borderId="9"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4" fillId="0" borderId="3"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4" xfId="0" applyFont="1" applyFill="1" applyBorder="1" applyAlignment="1">
      <alignment horizontal="center" vertical="center"/>
    </xf>
    <xf numFmtId="0" fontId="13" fillId="0" borderId="4" xfId="0" applyFont="1" applyFill="1" applyBorder="1" applyAlignment="1">
      <alignment horizontal="left" vertical="center" wrapText="1"/>
    </xf>
    <xf numFmtId="0" fontId="7" fillId="0" borderId="4" xfId="0" applyFont="1" applyFill="1" applyBorder="1" applyAlignment="1">
      <alignment vertical="center"/>
    </xf>
    <xf numFmtId="177" fontId="7" fillId="0" borderId="0" xfId="0" applyNumberFormat="1" applyFont="1" applyFill="1">
      <alignment vertical="center"/>
    </xf>
    <xf numFmtId="177" fontId="15" fillId="0" borderId="0" xfId="0" applyNumberFormat="1" applyFont="1" applyFill="1" applyAlignment="1">
      <alignment horizontal="center" vertical="center"/>
    </xf>
    <xf numFmtId="177" fontId="13" fillId="0" borderId="1" xfId="0" applyNumberFormat="1" applyFont="1" applyFill="1" applyBorder="1" applyAlignment="1">
      <alignment horizontal="center" vertical="center" wrapText="1"/>
    </xf>
    <xf numFmtId="0" fontId="13" fillId="0" borderId="15"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7" fillId="0" borderId="0" xfId="0" applyNumberFormat="1"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606266"/>
      <color rgb="0080808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6"/>
  <sheetViews>
    <sheetView tabSelected="1" view="pageBreakPreview" zoomScaleNormal="100" topLeftCell="B1" workbookViewId="0">
      <selection activeCell="N11" sqref="N11"/>
    </sheetView>
  </sheetViews>
  <sheetFormatPr defaultColWidth="9" defaultRowHeight="15"/>
  <cols>
    <col min="1" max="1" width="16.7083333333333" style="17" hidden="1" customWidth="1"/>
    <col min="2" max="2" width="3.875" style="17" customWidth="1"/>
    <col min="3" max="3" width="7.33333333333333" style="18" customWidth="1"/>
    <col min="4" max="4" width="33" style="19" customWidth="1"/>
    <col min="5" max="5" width="31" style="19" customWidth="1"/>
    <col min="6" max="6" width="9.21666666666667" style="20" customWidth="1"/>
    <col min="7" max="7" width="10.2" style="20" customWidth="1"/>
    <col min="8" max="8" width="11.125" style="20" customWidth="1"/>
    <col min="9" max="9" width="17.125" style="20" customWidth="1"/>
    <col min="10" max="10" width="8.5" style="20" customWidth="1"/>
    <col min="11" max="11" width="18.875" style="21" customWidth="1"/>
    <col min="12" max="12" width="15.6666666666667" style="17"/>
    <col min="13" max="13" width="13.625" style="17" customWidth="1"/>
    <col min="14" max="14" width="14.125" style="17" customWidth="1"/>
    <col min="15" max="16384" width="9" style="17"/>
  </cols>
  <sheetData>
    <row r="1" ht="33" customHeight="1" spans="1:11">
      <c r="A1" s="22"/>
      <c r="B1" s="23" t="s">
        <v>0</v>
      </c>
      <c r="C1" s="24"/>
      <c r="D1" s="16"/>
      <c r="E1" s="16"/>
      <c r="F1" s="25"/>
      <c r="G1" s="25"/>
      <c r="H1" s="25"/>
      <c r="I1" s="25"/>
      <c r="J1" s="25"/>
      <c r="K1" s="55"/>
    </row>
    <row r="2" ht="40" customHeight="1" spans="1:11">
      <c r="A2" s="22"/>
      <c r="B2" s="26" t="s">
        <v>1</v>
      </c>
      <c r="C2" s="26"/>
      <c r="D2" s="26"/>
      <c r="E2" s="26"/>
      <c r="F2" s="26"/>
      <c r="G2" s="26"/>
      <c r="H2" s="26"/>
      <c r="I2" s="26"/>
      <c r="J2" s="26"/>
      <c r="K2" s="26"/>
    </row>
    <row r="3" ht="24" customHeight="1" spans="1:11">
      <c r="A3" s="22"/>
      <c r="B3" s="27"/>
      <c r="C3" s="28"/>
      <c r="D3" s="29"/>
      <c r="E3" s="29"/>
      <c r="F3" s="30"/>
      <c r="G3" s="30"/>
      <c r="H3" s="30"/>
      <c r="I3" s="30"/>
      <c r="J3" s="56" t="s">
        <v>2</v>
      </c>
      <c r="K3" s="56"/>
    </row>
    <row r="4" s="15" customFormat="1" ht="56" customHeight="1" spans="1:11">
      <c r="A4" s="31" t="s">
        <v>3</v>
      </c>
      <c r="B4" s="32" t="s">
        <v>4</v>
      </c>
      <c r="C4" s="33" t="s">
        <v>5</v>
      </c>
      <c r="D4" s="34" t="s">
        <v>6</v>
      </c>
      <c r="E4" s="31" t="s">
        <v>7</v>
      </c>
      <c r="F4" s="31" t="s">
        <v>8</v>
      </c>
      <c r="G4" s="31" t="s">
        <v>9</v>
      </c>
      <c r="H4" s="31" t="s">
        <v>10</v>
      </c>
      <c r="I4" s="31" t="s">
        <v>11</v>
      </c>
      <c r="J4" s="31" t="s">
        <v>12</v>
      </c>
      <c r="K4" s="57" t="s">
        <v>13</v>
      </c>
    </row>
    <row r="5" s="16" customFormat="1" ht="27" customHeight="1" spans="1:11">
      <c r="A5" s="31"/>
      <c r="B5" s="35"/>
      <c r="C5" s="36"/>
      <c r="D5" s="37"/>
      <c r="E5" s="38" t="s">
        <v>14</v>
      </c>
      <c r="F5" s="39">
        <v>508</v>
      </c>
      <c r="G5" s="39">
        <v>2023</v>
      </c>
      <c r="H5" s="40" t="s">
        <v>15</v>
      </c>
      <c r="I5" s="40">
        <v>19386773</v>
      </c>
      <c r="J5" s="40">
        <v>0.2</v>
      </c>
      <c r="K5" s="40">
        <f ca="1">SUM(K8:K88)</f>
        <v>3877354.6</v>
      </c>
    </row>
    <row r="6" s="16" customFormat="1" ht="27" customHeight="1" spans="1:11">
      <c r="A6" s="31"/>
      <c r="B6" s="41" t="s">
        <v>16</v>
      </c>
      <c r="C6" s="42"/>
      <c r="D6" s="42"/>
      <c r="E6" s="42"/>
      <c r="F6" s="42"/>
      <c r="G6" s="42"/>
      <c r="H6" s="42"/>
      <c r="I6" s="42"/>
      <c r="J6" s="42"/>
      <c r="K6" s="58"/>
    </row>
    <row r="7" s="16" customFormat="1" ht="27" customHeight="1" spans="1:11">
      <c r="A7" s="31"/>
      <c r="B7" s="43" t="str">
        <f ca="1">"（一）三元区拟发放运营补助"&amp;SUM(K8:K18)&amp;"元,涉及充电桩"&amp;SUM(F8:F18)&amp;"个。"</f>
        <v>（一）三元区拟发放运营补助1699761元,涉及充电桩114个。</v>
      </c>
      <c r="C7" s="44"/>
      <c r="D7" s="44"/>
      <c r="E7" s="44"/>
      <c r="F7" s="44"/>
      <c r="G7" s="44"/>
      <c r="H7" s="44"/>
      <c r="I7" s="44"/>
      <c r="J7" s="44"/>
      <c r="K7" s="59"/>
    </row>
    <row r="8" s="17" customFormat="1" ht="45" customHeight="1" spans="1:12">
      <c r="A8" s="45" t="s">
        <v>17</v>
      </c>
      <c r="B8" s="46">
        <v>1</v>
      </c>
      <c r="C8" s="47" t="s">
        <v>18</v>
      </c>
      <c r="D8" s="48" t="s">
        <v>19</v>
      </c>
      <c r="E8" s="48" t="s">
        <v>20</v>
      </c>
      <c r="F8" s="49">
        <v>10</v>
      </c>
      <c r="G8" s="48">
        <v>2023</v>
      </c>
      <c r="H8" s="48" t="s">
        <v>15</v>
      </c>
      <c r="I8" s="48">
        <f ca="1">VLOOKUP(E8,Sheet2!B:D,3,FALSE)</f>
        <v>631011.39</v>
      </c>
      <c r="J8" s="48">
        <v>0.2</v>
      </c>
      <c r="K8" s="48">
        <f ca="1">VLOOKUP(E8,Sheet2!B:K,10,FALSE)</f>
        <v>126202.3</v>
      </c>
      <c r="L8" s="60"/>
    </row>
    <row r="9" s="17" customFormat="1" ht="45" customHeight="1" spans="1:12">
      <c r="A9" s="45"/>
      <c r="B9" s="46">
        <v>2</v>
      </c>
      <c r="C9" s="50"/>
      <c r="D9" s="48" t="s">
        <v>21</v>
      </c>
      <c r="E9" s="48" t="s">
        <v>22</v>
      </c>
      <c r="F9" s="49">
        <v>5</v>
      </c>
      <c r="G9" s="48">
        <v>2023</v>
      </c>
      <c r="H9" s="48" t="s">
        <v>15</v>
      </c>
      <c r="I9" s="48">
        <f ca="1">VLOOKUP(E9,Sheet2!B:D,3,FALSE)</f>
        <v>1004848.5</v>
      </c>
      <c r="J9" s="48">
        <v>0.2</v>
      </c>
      <c r="K9" s="48">
        <f ca="1">VLOOKUP(E9,Sheet2!B:K,10,FALSE)</f>
        <v>200969.7</v>
      </c>
      <c r="L9" s="60"/>
    </row>
    <row r="10" s="17" customFormat="1" ht="45" customHeight="1" spans="1:12">
      <c r="A10" s="45" t="s">
        <v>23</v>
      </c>
      <c r="B10" s="46">
        <v>3</v>
      </c>
      <c r="C10" s="50"/>
      <c r="D10" s="48" t="s">
        <v>21</v>
      </c>
      <c r="E10" s="48" t="s">
        <v>24</v>
      </c>
      <c r="F10" s="49">
        <v>3</v>
      </c>
      <c r="G10" s="48">
        <v>2023</v>
      </c>
      <c r="H10" s="48" t="s">
        <v>15</v>
      </c>
      <c r="I10" s="48">
        <f ca="1">VLOOKUP(E10,Sheet2!B:D,3,FALSE)</f>
        <v>846561.83</v>
      </c>
      <c r="J10" s="48">
        <v>0.2</v>
      </c>
      <c r="K10" s="48">
        <f ca="1">VLOOKUP(E10,Sheet2!B:K,10,FALSE)</f>
        <v>169312.4</v>
      </c>
      <c r="L10" s="60"/>
    </row>
    <row r="11" s="17" customFormat="1" ht="45" customHeight="1" spans="1:12">
      <c r="A11" s="45"/>
      <c r="B11" s="46">
        <v>4</v>
      </c>
      <c r="C11" s="50"/>
      <c r="D11" s="48" t="s">
        <v>21</v>
      </c>
      <c r="E11" s="48" t="s">
        <v>25</v>
      </c>
      <c r="F11" s="49">
        <v>8</v>
      </c>
      <c r="G11" s="48">
        <v>2023</v>
      </c>
      <c r="H11" s="48" t="s">
        <v>15</v>
      </c>
      <c r="I11" s="48">
        <f ca="1">VLOOKUP(E11,Sheet2!B:D,3,FALSE)</f>
        <v>1413072.16</v>
      </c>
      <c r="J11" s="48">
        <v>0.2</v>
      </c>
      <c r="K11" s="48">
        <f ca="1">VLOOKUP(E11,Sheet2!B:K,10,FALSE)</f>
        <v>282614.4</v>
      </c>
      <c r="L11" s="60"/>
    </row>
    <row r="12" s="17" customFormat="1" ht="45" customHeight="1" spans="1:12">
      <c r="A12" s="45"/>
      <c r="B12" s="46">
        <v>5</v>
      </c>
      <c r="C12" s="50"/>
      <c r="D12" s="48" t="s">
        <v>26</v>
      </c>
      <c r="E12" s="48" t="s">
        <v>27</v>
      </c>
      <c r="F12" s="49">
        <v>36</v>
      </c>
      <c r="G12" s="48">
        <v>2023</v>
      </c>
      <c r="H12" s="48" t="s">
        <v>15</v>
      </c>
      <c r="I12" s="48">
        <f ca="1">VLOOKUP(E12,Sheet2!B:D,3,FALSE)</f>
        <v>1703472.93</v>
      </c>
      <c r="J12" s="48">
        <v>0.2</v>
      </c>
      <c r="K12" s="48">
        <f ca="1">VLOOKUP(E12,Sheet2!B:K,10,FALSE)</f>
        <v>340694.5</v>
      </c>
      <c r="L12" s="60"/>
    </row>
    <row r="13" s="17" customFormat="1" ht="45" customHeight="1" spans="1:12">
      <c r="A13" s="45"/>
      <c r="B13" s="46">
        <v>6</v>
      </c>
      <c r="C13" s="51"/>
      <c r="D13" s="48" t="s">
        <v>28</v>
      </c>
      <c r="E13" s="48" t="s">
        <v>29</v>
      </c>
      <c r="F13" s="49">
        <v>12</v>
      </c>
      <c r="G13" s="48">
        <v>2023</v>
      </c>
      <c r="H13" s="48" t="s">
        <v>15</v>
      </c>
      <c r="I13" s="48">
        <f ca="1">VLOOKUP(E13,Sheet2!B:D,3,FALSE)</f>
        <v>1179137.72</v>
      </c>
      <c r="J13" s="48">
        <v>0.2</v>
      </c>
      <c r="K13" s="48">
        <f ca="1">VLOOKUP(E13,Sheet2!B:K,10,FALSE)</f>
        <v>235827.6</v>
      </c>
      <c r="L13" s="60"/>
    </row>
    <row r="14" s="17" customFormat="1" ht="45" customHeight="1" spans="1:12">
      <c r="A14" s="45"/>
      <c r="B14" s="46">
        <v>7</v>
      </c>
      <c r="C14" s="52" t="s">
        <v>18</v>
      </c>
      <c r="D14" s="48" t="s">
        <v>30</v>
      </c>
      <c r="E14" s="48" t="s">
        <v>31</v>
      </c>
      <c r="F14" s="49">
        <v>20</v>
      </c>
      <c r="G14" s="48">
        <v>2023</v>
      </c>
      <c r="H14" s="48" t="s">
        <v>15</v>
      </c>
      <c r="I14" s="48">
        <f ca="1">VLOOKUP(E14,Sheet2!B:D,3,FALSE)</f>
        <v>54.89</v>
      </c>
      <c r="J14" s="48">
        <v>0.2</v>
      </c>
      <c r="K14" s="48">
        <f ca="1">VLOOKUP(E14,Sheet2!B:K,10,FALSE)</f>
        <v>11</v>
      </c>
      <c r="L14" s="60"/>
    </row>
    <row r="15" s="17" customFormat="1" ht="45" customHeight="1" spans="1:12">
      <c r="A15" s="45"/>
      <c r="B15" s="46">
        <v>8</v>
      </c>
      <c r="C15" s="52"/>
      <c r="D15" s="48" t="s">
        <v>32</v>
      </c>
      <c r="E15" s="48" t="s">
        <v>33</v>
      </c>
      <c r="F15" s="49">
        <v>6</v>
      </c>
      <c r="G15" s="48">
        <v>2023</v>
      </c>
      <c r="H15" s="48" t="s">
        <v>15</v>
      </c>
      <c r="I15" s="48">
        <f ca="1">VLOOKUP(E15,Sheet2!B:D,3,FALSE)</f>
        <v>404910.8</v>
      </c>
      <c r="J15" s="48">
        <v>0.2</v>
      </c>
      <c r="K15" s="48">
        <f ca="1">VLOOKUP(E15,Sheet2!B:K,10,FALSE)</f>
        <v>80982.2</v>
      </c>
      <c r="L15" s="60"/>
    </row>
    <row r="16" s="17" customFormat="1" ht="45" customHeight="1" spans="1:12">
      <c r="A16" s="45"/>
      <c r="B16" s="46">
        <v>9</v>
      </c>
      <c r="C16" s="52"/>
      <c r="D16" s="48" t="s">
        <v>34</v>
      </c>
      <c r="E16" s="48" t="s">
        <v>35</v>
      </c>
      <c r="F16" s="49">
        <v>3</v>
      </c>
      <c r="G16" s="48">
        <v>2023</v>
      </c>
      <c r="H16" s="48" t="s">
        <v>15</v>
      </c>
      <c r="I16" s="48">
        <f ca="1">VLOOKUP(E16,Sheet2!B:D,3,FALSE)</f>
        <v>335896.09</v>
      </c>
      <c r="J16" s="48">
        <v>0.2</v>
      </c>
      <c r="K16" s="48">
        <f ca="1">VLOOKUP(E16,Sheet2!B:K,10,FALSE)</f>
        <v>67179.2</v>
      </c>
      <c r="L16" s="60"/>
    </row>
    <row r="17" s="17" customFormat="1" ht="45" customHeight="1" spans="1:12">
      <c r="A17" s="45"/>
      <c r="B17" s="46">
        <v>10</v>
      </c>
      <c r="C17" s="52"/>
      <c r="D17" s="48" t="s">
        <v>32</v>
      </c>
      <c r="E17" s="48" t="s">
        <v>36</v>
      </c>
      <c r="F17" s="49">
        <v>8</v>
      </c>
      <c r="G17" s="48">
        <v>2023</v>
      </c>
      <c r="H17" s="48" t="s">
        <v>15</v>
      </c>
      <c r="I17" s="48">
        <f ca="1">VLOOKUP(E17,Sheet2!B:D,3,FALSE)</f>
        <v>437365.48</v>
      </c>
      <c r="J17" s="48">
        <v>0.2</v>
      </c>
      <c r="K17" s="48">
        <f ca="1">VLOOKUP(E17,Sheet2!B:K,10,FALSE)</f>
        <v>87473.1</v>
      </c>
      <c r="L17" s="60"/>
    </row>
    <row r="18" s="17" customFormat="1" ht="45" customHeight="1" spans="1:12">
      <c r="A18" s="45"/>
      <c r="B18" s="46">
        <v>11</v>
      </c>
      <c r="C18" s="52"/>
      <c r="D18" s="48" t="s">
        <v>37</v>
      </c>
      <c r="E18" s="48" t="s">
        <v>38</v>
      </c>
      <c r="F18" s="49">
        <v>3</v>
      </c>
      <c r="G18" s="48">
        <v>2023</v>
      </c>
      <c r="H18" s="48" t="s">
        <v>15</v>
      </c>
      <c r="I18" s="48">
        <f ca="1">VLOOKUP(E18,Sheet2!B:D,3,FALSE)</f>
        <v>542472.68</v>
      </c>
      <c r="J18" s="48">
        <v>0.2</v>
      </c>
      <c r="K18" s="48">
        <f ca="1">VLOOKUP(E18,Sheet2!B:K,10,FALSE)</f>
        <v>108494.6</v>
      </c>
      <c r="L18" s="60"/>
    </row>
    <row r="19" s="16" customFormat="1" ht="30" customHeight="1" spans="1:11">
      <c r="A19" s="32"/>
      <c r="B19" s="53" t="str">
        <f ca="1">"（二）沙县区拟发放运营补助"&amp;SUM(K20:K28)&amp;"元,涉及充电桩"&amp;SUM(F20:F28)&amp;"个。"</f>
        <v>（二）沙县区拟发放运营补助347077.5元,涉及充电桩66个。</v>
      </c>
      <c r="C19" s="53"/>
      <c r="D19" s="53"/>
      <c r="E19" s="53"/>
      <c r="F19" s="53"/>
      <c r="G19" s="53"/>
      <c r="H19" s="53"/>
      <c r="I19" s="53"/>
      <c r="J19" s="53"/>
      <c r="K19" s="53"/>
    </row>
    <row r="20" s="17" customFormat="1" ht="45" customHeight="1" spans="1:12">
      <c r="A20" s="45" t="s">
        <v>39</v>
      </c>
      <c r="B20" s="46">
        <v>12</v>
      </c>
      <c r="C20" s="52" t="s">
        <v>40</v>
      </c>
      <c r="D20" s="48" t="s">
        <v>28</v>
      </c>
      <c r="E20" s="48" t="s">
        <v>41</v>
      </c>
      <c r="F20" s="49">
        <v>4</v>
      </c>
      <c r="G20" s="48">
        <v>2023</v>
      </c>
      <c r="H20" s="48" t="s">
        <v>15</v>
      </c>
      <c r="I20" s="48">
        <f ca="1">VLOOKUP(E20,Sheet2!B:D,3,FALSE)</f>
        <v>501316.15</v>
      </c>
      <c r="J20" s="48">
        <v>0.2</v>
      </c>
      <c r="K20" s="48">
        <f ca="1">VLOOKUP(E20,Sheet2!B:K,10,FALSE)</f>
        <v>100263.3</v>
      </c>
      <c r="L20" s="60"/>
    </row>
    <row r="21" s="17" customFormat="1" ht="45" customHeight="1" spans="1:12">
      <c r="A21" s="45" t="s">
        <v>42</v>
      </c>
      <c r="B21" s="46">
        <v>13</v>
      </c>
      <c r="C21" s="52"/>
      <c r="D21" s="48" t="s">
        <v>28</v>
      </c>
      <c r="E21" s="48" t="s">
        <v>43</v>
      </c>
      <c r="F21" s="49">
        <v>5</v>
      </c>
      <c r="G21" s="48">
        <v>2023</v>
      </c>
      <c r="H21" s="48" t="s">
        <v>15</v>
      </c>
      <c r="I21" s="48">
        <f ca="1">VLOOKUP(E21,Sheet2!B:D,3,FALSE)</f>
        <v>14674.96</v>
      </c>
      <c r="J21" s="48">
        <v>0.2</v>
      </c>
      <c r="K21" s="48">
        <f ca="1">VLOOKUP(E21,Sheet2!B:K,10,FALSE)</f>
        <v>2935</v>
      </c>
      <c r="L21" s="60"/>
    </row>
    <row r="22" s="17" customFormat="1" ht="45" customHeight="1" spans="1:12">
      <c r="A22" s="45" t="s">
        <v>44</v>
      </c>
      <c r="B22" s="46">
        <v>14</v>
      </c>
      <c r="C22" s="52"/>
      <c r="D22" s="48" t="s">
        <v>28</v>
      </c>
      <c r="E22" s="48" t="s">
        <v>45</v>
      </c>
      <c r="F22" s="49">
        <v>5</v>
      </c>
      <c r="G22" s="48">
        <v>2023</v>
      </c>
      <c r="H22" s="48" t="s">
        <v>15</v>
      </c>
      <c r="I22" s="48">
        <f ca="1">VLOOKUP(E22,Sheet2!B:D,3,FALSE)</f>
        <v>1769.83</v>
      </c>
      <c r="J22" s="48">
        <v>0.2</v>
      </c>
      <c r="K22" s="48">
        <f ca="1">VLOOKUP(E22,Sheet2!B:K,10,FALSE)</f>
        <v>354</v>
      </c>
      <c r="L22" s="60"/>
    </row>
    <row r="23" s="17" customFormat="1" ht="45" customHeight="1" spans="1:12">
      <c r="A23" s="45" t="s">
        <v>46</v>
      </c>
      <c r="B23" s="46">
        <v>15</v>
      </c>
      <c r="C23" s="52"/>
      <c r="D23" s="48" t="s">
        <v>28</v>
      </c>
      <c r="E23" s="48" t="s">
        <v>47</v>
      </c>
      <c r="F23" s="49">
        <v>5</v>
      </c>
      <c r="G23" s="48">
        <v>2023</v>
      </c>
      <c r="H23" s="48" t="s">
        <v>15</v>
      </c>
      <c r="I23" s="48">
        <f ca="1">VLOOKUP(E23,Sheet2!B:D,3,FALSE)</f>
        <v>3939.46</v>
      </c>
      <c r="J23" s="48">
        <v>0.2</v>
      </c>
      <c r="K23" s="48">
        <f ca="1">VLOOKUP(E23,Sheet2!B:K,10,FALSE)</f>
        <v>787.9</v>
      </c>
      <c r="L23" s="60"/>
    </row>
    <row r="24" s="17" customFormat="1" ht="45" customHeight="1" spans="1:12">
      <c r="A24" s="45" t="s">
        <v>48</v>
      </c>
      <c r="B24" s="46">
        <v>16</v>
      </c>
      <c r="C24" s="54" t="s">
        <v>40</v>
      </c>
      <c r="D24" s="48" t="s">
        <v>28</v>
      </c>
      <c r="E24" s="48" t="s">
        <v>49</v>
      </c>
      <c r="F24" s="49">
        <v>16</v>
      </c>
      <c r="G24" s="48">
        <v>2023</v>
      </c>
      <c r="H24" s="48" t="s">
        <v>15</v>
      </c>
      <c r="I24" s="48">
        <f ca="1">VLOOKUP(E24,Sheet2!B:D,3,FALSE)</f>
        <v>83684.5</v>
      </c>
      <c r="J24" s="48">
        <v>0.2</v>
      </c>
      <c r="K24" s="48">
        <f ca="1">VLOOKUP(E24,Sheet2!B:K,10,FALSE)</f>
        <v>16736.9</v>
      </c>
      <c r="L24" s="60"/>
    </row>
    <row r="25" s="17" customFormat="1" ht="45" customHeight="1" spans="1:12">
      <c r="A25" s="45" t="s">
        <v>50</v>
      </c>
      <c r="B25" s="46">
        <v>17</v>
      </c>
      <c r="C25" s="54"/>
      <c r="D25" s="48" t="s">
        <v>28</v>
      </c>
      <c r="E25" s="48" t="s">
        <v>51</v>
      </c>
      <c r="F25" s="49">
        <v>20</v>
      </c>
      <c r="G25" s="48">
        <v>2023</v>
      </c>
      <c r="H25" s="48" t="s">
        <v>15</v>
      </c>
      <c r="I25" s="48">
        <f ca="1">VLOOKUP(E25,Sheet2!B:D,3,FALSE)</f>
        <v>49787.34</v>
      </c>
      <c r="J25" s="48">
        <v>0.2</v>
      </c>
      <c r="K25" s="48">
        <f ca="1">VLOOKUP(E25,Sheet2!B:K,10,FALSE)</f>
        <v>9957.5</v>
      </c>
      <c r="L25" s="60"/>
    </row>
    <row r="26" s="17" customFormat="1" ht="45" customHeight="1" spans="1:12">
      <c r="A26" s="45"/>
      <c r="B26" s="46">
        <v>18</v>
      </c>
      <c r="C26" s="54"/>
      <c r="D26" s="48" t="s">
        <v>52</v>
      </c>
      <c r="E26" s="48" t="s">
        <v>53</v>
      </c>
      <c r="F26" s="49">
        <v>4</v>
      </c>
      <c r="G26" s="48">
        <v>2023</v>
      </c>
      <c r="H26" s="48" t="s">
        <v>15</v>
      </c>
      <c r="I26" s="48">
        <f ca="1">VLOOKUP(E26,Sheet2!B:D,3,FALSE)</f>
        <v>509984.79</v>
      </c>
      <c r="J26" s="48">
        <v>0.2</v>
      </c>
      <c r="K26" s="48">
        <f ca="1">VLOOKUP(E26,Sheet2!B:K,10,FALSE)</f>
        <v>101997</v>
      </c>
      <c r="L26" s="60"/>
    </row>
    <row r="27" s="17" customFormat="1" ht="45" customHeight="1" spans="1:12">
      <c r="A27" s="45" t="s">
        <v>54</v>
      </c>
      <c r="B27" s="46">
        <v>19</v>
      </c>
      <c r="C27" s="54"/>
      <c r="D27" s="48" t="s">
        <v>55</v>
      </c>
      <c r="E27" s="48" t="s">
        <v>56</v>
      </c>
      <c r="F27" s="49">
        <v>1</v>
      </c>
      <c r="G27" s="48">
        <v>2023</v>
      </c>
      <c r="H27" s="48" t="s">
        <v>15</v>
      </c>
      <c r="I27" s="48">
        <f ca="1">VLOOKUP(E27,Sheet2!B:D,3,FALSE)</f>
        <v>99805.87</v>
      </c>
      <c r="J27" s="48">
        <v>0.2</v>
      </c>
      <c r="K27" s="48">
        <f ca="1">VLOOKUP(E27,Sheet2!B:K,10,FALSE)</f>
        <v>19961.2</v>
      </c>
      <c r="L27" s="60"/>
    </row>
    <row r="28" s="17" customFormat="1" ht="45" customHeight="1" spans="1:12">
      <c r="A28" s="45" t="s">
        <v>57</v>
      </c>
      <c r="B28" s="46">
        <v>20</v>
      </c>
      <c r="C28" s="54"/>
      <c r="D28" s="48" t="s">
        <v>55</v>
      </c>
      <c r="E28" s="48" t="s">
        <v>58</v>
      </c>
      <c r="F28" s="49">
        <v>6</v>
      </c>
      <c r="G28" s="48">
        <v>2023</v>
      </c>
      <c r="H28" s="48" t="s">
        <v>15</v>
      </c>
      <c r="I28" s="48">
        <f ca="1">VLOOKUP(E28,Sheet2!B:D,3,FALSE)</f>
        <v>470423.22</v>
      </c>
      <c r="J28" s="48">
        <v>0.2</v>
      </c>
      <c r="K28" s="48">
        <f ca="1">VLOOKUP(E28,Sheet2!B:K,10,FALSE)</f>
        <v>94084.7</v>
      </c>
      <c r="L28" s="60"/>
    </row>
    <row r="29" s="16" customFormat="1" ht="31" customHeight="1" spans="1:11">
      <c r="A29" s="32"/>
      <c r="B29" s="53" t="str">
        <f ca="1">"（三）永安市拟发放运营补助"&amp;SUM(K30:K37)&amp;"元,涉及充电桩"&amp;SUM(F30:F37)&amp;"个。"</f>
        <v>（三）永安市拟发放运营补助428838元,涉及充电桩70个。</v>
      </c>
      <c r="C29" s="53"/>
      <c r="D29" s="53"/>
      <c r="E29" s="53"/>
      <c r="F29" s="53"/>
      <c r="G29" s="53"/>
      <c r="H29" s="53"/>
      <c r="I29" s="53"/>
      <c r="J29" s="53"/>
      <c r="K29" s="53"/>
    </row>
    <row r="30" s="17" customFormat="1" ht="45" customHeight="1" spans="1:12">
      <c r="A30" s="45"/>
      <c r="B30" s="46">
        <v>21</v>
      </c>
      <c r="C30" s="52" t="s">
        <v>59</v>
      </c>
      <c r="D30" s="48" t="s">
        <v>60</v>
      </c>
      <c r="E30" s="48" t="s">
        <v>61</v>
      </c>
      <c r="F30" s="49">
        <v>6</v>
      </c>
      <c r="G30" s="48">
        <v>2023</v>
      </c>
      <c r="H30" s="48" t="s">
        <v>15</v>
      </c>
      <c r="I30" s="48">
        <f ca="1">VLOOKUP(E30,Sheet2!B:D,3,FALSE)</f>
        <v>345210.17</v>
      </c>
      <c r="J30" s="48">
        <v>0.2</v>
      </c>
      <c r="K30" s="48">
        <f ca="1">VLOOKUP(E30,Sheet2!B:K,10,FALSE)</f>
        <v>69042.1</v>
      </c>
      <c r="L30" s="60"/>
    </row>
    <row r="31" s="17" customFormat="1" ht="45" customHeight="1" spans="1:12">
      <c r="A31" s="45"/>
      <c r="B31" s="46">
        <v>22</v>
      </c>
      <c r="C31" s="52"/>
      <c r="D31" s="48" t="s">
        <v>28</v>
      </c>
      <c r="E31" s="48" t="s">
        <v>62</v>
      </c>
      <c r="F31" s="49">
        <v>5</v>
      </c>
      <c r="G31" s="48">
        <v>2023</v>
      </c>
      <c r="H31" s="48" t="s">
        <v>15</v>
      </c>
      <c r="I31" s="48">
        <f ca="1">VLOOKUP(E31,Sheet2!B:D,3,FALSE)</f>
        <v>3695.19</v>
      </c>
      <c r="J31" s="48">
        <v>0.2</v>
      </c>
      <c r="K31" s="48">
        <f ca="1">VLOOKUP(E31,Sheet2!B:K,10,FALSE)</f>
        <v>739.1</v>
      </c>
      <c r="L31" s="60"/>
    </row>
    <row r="32" s="17" customFormat="1" ht="45" customHeight="1" spans="1:12">
      <c r="A32" s="45"/>
      <c r="B32" s="46">
        <v>23</v>
      </c>
      <c r="C32" s="52"/>
      <c r="D32" s="48" t="s">
        <v>28</v>
      </c>
      <c r="E32" s="48" t="s">
        <v>63</v>
      </c>
      <c r="F32" s="49">
        <v>5</v>
      </c>
      <c r="G32" s="48">
        <v>2023</v>
      </c>
      <c r="H32" s="48" t="s">
        <v>15</v>
      </c>
      <c r="I32" s="48">
        <f ca="1">VLOOKUP(E32,Sheet2!B:D,3,FALSE)</f>
        <v>5187.16</v>
      </c>
      <c r="J32" s="48">
        <v>0.2</v>
      </c>
      <c r="K32" s="48">
        <f ca="1">VLOOKUP(E32,Sheet2!B:K,10,FALSE)</f>
        <v>1037.5</v>
      </c>
      <c r="L32" s="60"/>
    </row>
    <row r="33" s="17" customFormat="1" ht="45" customHeight="1" spans="1:12">
      <c r="A33" s="45"/>
      <c r="B33" s="46">
        <v>24</v>
      </c>
      <c r="C33" s="52"/>
      <c r="D33" s="48" t="s">
        <v>28</v>
      </c>
      <c r="E33" s="48" t="s">
        <v>64</v>
      </c>
      <c r="F33" s="49">
        <v>5</v>
      </c>
      <c r="G33" s="48">
        <v>2023</v>
      </c>
      <c r="H33" s="48" t="s">
        <v>15</v>
      </c>
      <c r="I33" s="48">
        <f ca="1">VLOOKUP(E33,Sheet2!B:D,3,FALSE)</f>
        <v>33225.28</v>
      </c>
      <c r="J33" s="48">
        <v>0.2</v>
      </c>
      <c r="K33" s="48">
        <f ca="1">VLOOKUP(E33,Sheet2!B:K,10,FALSE)</f>
        <v>6645.1</v>
      </c>
      <c r="L33" s="60"/>
    </row>
    <row r="34" s="17" customFormat="1" ht="45" customHeight="1" spans="1:12">
      <c r="A34" s="45"/>
      <c r="B34" s="46">
        <v>25</v>
      </c>
      <c r="C34" s="52" t="s">
        <v>59</v>
      </c>
      <c r="D34" s="48" t="s">
        <v>28</v>
      </c>
      <c r="E34" s="48" t="s">
        <v>65</v>
      </c>
      <c r="F34" s="49">
        <v>5</v>
      </c>
      <c r="G34" s="48">
        <v>2023</v>
      </c>
      <c r="H34" s="48" t="s">
        <v>15</v>
      </c>
      <c r="I34" s="48">
        <f ca="1">VLOOKUP(E34,Sheet2!B:D,3,FALSE)</f>
        <v>3176.04</v>
      </c>
      <c r="J34" s="48">
        <v>0.2</v>
      </c>
      <c r="K34" s="48">
        <f ca="1">VLOOKUP(E34,Sheet2!B:K,10,FALSE)</f>
        <v>635.2</v>
      </c>
      <c r="L34" s="60"/>
    </row>
    <row r="35" s="17" customFormat="1" ht="45" customHeight="1" spans="1:12">
      <c r="A35" s="45"/>
      <c r="B35" s="46">
        <v>26</v>
      </c>
      <c r="C35" s="52"/>
      <c r="D35" s="48" t="s">
        <v>66</v>
      </c>
      <c r="E35" s="48" t="s">
        <v>67</v>
      </c>
      <c r="F35" s="49">
        <v>8</v>
      </c>
      <c r="G35" s="48">
        <v>2023</v>
      </c>
      <c r="H35" s="48" t="s">
        <v>15</v>
      </c>
      <c r="I35" s="48">
        <f ca="1">VLOOKUP(E35,Sheet2!B:D,3,FALSE)</f>
        <v>352722.88</v>
      </c>
      <c r="J35" s="48">
        <v>0.2</v>
      </c>
      <c r="K35" s="48">
        <f ca="1">VLOOKUP(E35,Sheet2!B:K,10,FALSE)</f>
        <v>70544.6</v>
      </c>
      <c r="L35" s="60"/>
    </row>
    <row r="36" s="17" customFormat="1" ht="45" customHeight="1" spans="1:12">
      <c r="A36" s="45" t="s">
        <v>68</v>
      </c>
      <c r="B36" s="46">
        <v>27</v>
      </c>
      <c r="C36" s="52"/>
      <c r="D36" s="48" t="s">
        <v>69</v>
      </c>
      <c r="E36" s="48" t="s">
        <v>70</v>
      </c>
      <c r="F36" s="49">
        <v>20</v>
      </c>
      <c r="G36" s="48">
        <v>2023</v>
      </c>
      <c r="H36" s="48" t="s">
        <v>15</v>
      </c>
      <c r="I36" s="48">
        <f ca="1">VLOOKUP(E36,Sheet2!B:D,3,FALSE)</f>
        <v>1111421.19</v>
      </c>
      <c r="J36" s="48">
        <v>0.2</v>
      </c>
      <c r="K36" s="48">
        <f ca="1">VLOOKUP(E36,Sheet2!B:K,10,FALSE)</f>
        <v>222284.3</v>
      </c>
      <c r="L36" s="60"/>
    </row>
    <row r="37" s="17" customFormat="1" ht="45" customHeight="1" spans="1:12">
      <c r="A37" s="45" t="s">
        <v>71</v>
      </c>
      <c r="B37" s="46">
        <v>28</v>
      </c>
      <c r="C37" s="52"/>
      <c r="D37" s="48" t="s">
        <v>26</v>
      </c>
      <c r="E37" s="48" t="s">
        <v>72</v>
      </c>
      <c r="F37" s="49">
        <v>16</v>
      </c>
      <c r="G37" s="48">
        <v>2023</v>
      </c>
      <c r="H37" s="48" t="s">
        <v>15</v>
      </c>
      <c r="I37" s="48">
        <f ca="1">VLOOKUP(E37,Sheet2!B:D,3,FALSE)</f>
        <v>289550.53</v>
      </c>
      <c r="J37" s="48">
        <v>0.2</v>
      </c>
      <c r="K37" s="48">
        <f ca="1">VLOOKUP(E37,Sheet2!B:K,10,FALSE)</f>
        <v>57910.1</v>
      </c>
      <c r="L37" s="60"/>
    </row>
    <row r="38" s="16" customFormat="1" ht="26" customHeight="1" spans="1:11">
      <c r="A38" s="32"/>
      <c r="B38" s="53" t="str">
        <f ca="1">"（四）明溪县拟发放运营补助"&amp;SUM(K39:K42)&amp;"元,涉及充电桩"&amp;SUM(F39:F42)&amp;"个。"</f>
        <v>（四）明溪县拟发放运营补助99106元,涉及充电桩18个。</v>
      </c>
      <c r="C38" s="53"/>
      <c r="D38" s="53"/>
      <c r="E38" s="53"/>
      <c r="F38" s="53"/>
      <c r="G38" s="53"/>
      <c r="H38" s="53"/>
      <c r="I38" s="53"/>
      <c r="J38" s="53"/>
      <c r="K38" s="53"/>
    </row>
    <row r="39" s="17" customFormat="1" ht="45" customHeight="1" spans="1:12">
      <c r="A39" s="45" t="s">
        <v>73</v>
      </c>
      <c r="B39" s="46">
        <v>29</v>
      </c>
      <c r="C39" s="52" t="s">
        <v>74</v>
      </c>
      <c r="D39" s="48" t="s">
        <v>28</v>
      </c>
      <c r="E39" s="48" t="s">
        <v>75</v>
      </c>
      <c r="F39" s="49">
        <v>5</v>
      </c>
      <c r="G39" s="48">
        <v>2023</v>
      </c>
      <c r="H39" s="48" t="s">
        <v>15</v>
      </c>
      <c r="I39" s="48">
        <f ca="1">VLOOKUP(E39,Sheet2!B:D,3,FALSE)</f>
        <v>3810.7</v>
      </c>
      <c r="J39" s="48">
        <v>0.2</v>
      </c>
      <c r="K39" s="48">
        <f ca="1">VLOOKUP(E39,Sheet2!B:K,10,FALSE)</f>
        <v>762.1</v>
      </c>
      <c r="L39" s="60"/>
    </row>
    <row r="40" s="17" customFormat="1" ht="45" customHeight="1" spans="1:12">
      <c r="A40" s="45" t="s">
        <v>76</v>
      </c>
      <c r="B40" s="46">
        <v>30</v>
      </c>
      <c r="C40" s="52"/>
      <c r="D40" s="48" t="s">
        <v>28</v>
      </c>
      <c r="E40" s="48" t="s">
        <v>77</v>
      </c>
      <c r="F40" s="49">
        <v>5</v>
      </c>
      <c r="G40" s="48">
        <v>2023</v>
      </c>
      <c r="H40" s="48" t="s">
        <v>15</v>
      </c>
      <c r="I40" s="48">
        <f ca="1">VLOOKUP(E40,Sheet2!B:D,3,FALSE)</f>
        <v>5741.02</v>
      </c>
      <c r="J40" s="48">
        <v>0.2</v>
      </c>
      <c r="K40" s="48">
        <f ca="1">VLOOKUP(E40,Sheet2!B:K,10,FALSE)</f>
        <v>1148.2</v>
      </c>
      <c r="L40" s="60"/>
    </row>
    <row r="41" s="17" customFormat="1" ht="45" customHeight="1" spans="1:12">
      <c r="A41" s="45" t="s">
        <v>78</v>
      </c>
      <c r="B41" s="46">
        <v>31</v>
      </c>
      <c r="C41" s="52"/>
      <c r="D41" s="48" t="s">
        <v>79</v>
      </c>
      <c r="E41" s="48" t="s">
        <v>80</v>
      </c>
      <c r="F41" s="49">
        <v>6</v>
      </c>
      <c r="G41" s="48">
        <v>2023</v>
      </c>
      <c r="H41" s="48" t="s">
        <v>15</v>
      </c>
      <c r="I41" s="48">
        <f ca="1">VLOOKUP(E41,Sheet2!B:D,3,FALSE)</f>
        <v>381422.11</v>
      </c>
      <c r="J41" s="48">
        <v>0.2</v>
      </c>
      <c r="K41" s="48">
        <f ca="1">VLOOKUP(E41,Sheet2!B:K,10,FALSE)</f>
        <v>76284.4</v>
      </c>
      <c r="L41" s="60"/>
    </row>
    <row r="42" s="17" customFormat="1" ht="45" customHeight="1" spans="1:12">
      <c r="A42" s="45" t="s">
        <v>81</v>
      </c>
      <c r="B42" s="46">
        <v>32</v>
      </c>
      <c r="C42" s="52"/>
      <c r="D42" s="48" t="s">
        <v>79</v>
      </c>
      <c r="E42" s="48" t="s">
        <v>82</v>
      </c>
      <c r="F42" s="49">
        <v>2</v>
      </c>
      <c r="G42" s="48">
        <v>2023</v>
      </c>
      <c r="H42" s="48" t="s">
        <v>15</v>
      </c>
      <c r="I42" s="48">
        <f ca="1">VLOOKUP(E42,Sheet2!B:D,3,FALSE)</f>
        <v>104556.53</v>
      </c>
      <c r="J42" s="48">
        <v>0.2</v>
      </c>
      <c r="K42" s="48">
        <f ca="1">VLOOKUP(E42,Sheet2!B:K,10,FALSE)</f>
        <v>20911.3</v>
      </c>
      <c r="L42" s="60"/>
    </row>
    <row r="43" s="16" customFormat="1" ht="29" customHeight="1" spans="1:11">
      <c r="A43" s="32"/>
      <c r="B43" s="53" t="str">
        <f ca="1">"（五）清流县拟发放运营补助"&amp;SUM(K44:K45)&amp;"元,涉及充电桩"&amp;SUM(F44:F45)&amp;"个。"</f>
        <v>（五）清流县拟发放运营补助71391.4元,涉及充电桩16个。</v>
      </c>
      <c r="C43" s="53"/>
      <c r="D43" s="53"/>
      <c r="E43" s="53"/>
      <c r="F43" s="53"/>
      <c r="G43" s="53"/>
      <c r="H43" s="53"/>
      <c r="I43" s="53"/>
      <c r="J43" s="53"/>
      <c r="K43" s="53"/>
    </row>
    <row r="44" s="17" customFormat="1" ht="45" customHeight="1" spans="1:12">
      <c r="A44" s="45" t="s">
        <v>83</v>
      </c>
      <c r="B44" s="46">
        <v>33</v>
      </c>
      <c r="C44" s="52" t="s">
        <v>84</v>
      </c>
      <c r="D44" s="48" t="s">
        <v>85</v>
      </c>
      <c r="E44" s="48" t="s">
        <v>86</v>
      </c>
      <c r="F44" s="49">
        <v>6</v>
      </c>
      <c r="G44" s="48">
        <v>2023</v>
      </c>
      <c r="H44" s="48" t="s">
        <v>15</v>
      </c>
      <c r="I44" s="48">
        <f ca="1">VLOOKUP(E44,Sheet2!B:D,3,FALSE)</f>
        <v>355613.11</v>
      </c>
      <c r="J44" s="48">
        <v>0.2</v>
      </c>
      <c r="K44" s="48">
        <f ca="1">VLOOKUP(E44,Sheet2!B:K,10,FALSE)</f>
        <v>71122.6</v>
      </c>
      <c r="L44" s="60"/>
    </row>
    <row r="45" s="17" customFormat="1" ht="45" customHeight="1" spans="1:12">
      <c r="A45" s="45" t="s">
        <v>87</v>
      </c>
      <c r="B45" s="46">
        <v>34</v>
      </c>
      <c r="C45" s="52"/>
      <c r="D45" s="48" t="s">
        <v>30</v>
      </c>
      <c r="E45" s="48" t="s">
        <v>88</v>
      </c>
      <c r="F45" s="49">
        <v>10</v>
      </c>
      <c r="G45" s="48">
        <v>2023</v>
      </c>
      <c r="H45" s="48" t="s">
        <v>15</v>
      </c>
      <c r="I45" s="48">
        <f ca="1">VLOOKUP(E45,Sheet2!B:D,3,FALSE)</f>
        <v>1344.16</v>
      </c>
      <c r="J45" s="48">
        <v>0.2</v>
      </c>
      <c r="K45" s="48">
        <f ca="1">VLOOKUP(E45,Sheet2!B:K,10,FALSE)</f>
        <v>268.8</v>
      </c>
      <c r="L45" s="60"/>
    </row>
    <row r="46" s="16" customFormat="1" ht="30" customHeight="1" spans="1:11">
      <c r="A46" s="32"/>
      <c r="B46" s="53" t="str">
        <f ca="1">"（六）宁化县拟发放运营补助"&amp;SUM(K47:K49)&amp;"元,涉及充电桩"&amp;SUM(F47:F49)&amp;"个。"</f>
        <v>（六）宁化县拟发放运营补助17707.2元,涉及充电桩31个。</v>
      </c>
      <c r="C46" s="53"/>
      <c r="D46" s="53"/>
      <c r="E46" s="53"/>
      <c r="F46" s="53"/>
      <c r="G46" s="53"/>
      <c r="H46" s="53"/>
      <c r="I46" s="53"/>
      <c r="J46" s="53"/>
      <c r="K46" s="53"/>
    </row>
    <row r="47" s="17" customFormat="1" ht="45" customHeight="1" spans="1:12">
      <c r="A47" s="45" t="s">
        <v>89</v>
      </c>
      <c r="B47" s="46">
        <v>35</v>
      </c>
      <c r="C47" s="52" t="s">
        <v>90</v>
      </c>
      <c r="D47" s="48" t="s">
        <v>28</v>
      </c>
      <c r="E47" s="48" t="s">
        <v>91</v>
      </c>
      <c r="F47" s="49">
        <v>1</v>
      </c>
      <c r="G47" s="48">
        <v>2023</v>
      </c>
      <c r="H47" s="48" t="s">
        <v>15</v>
      </c>
      <c r="I47" s="48">
        <f ca="1">VLOOKUP(E47,Sheet2!B:D,3,FALSE)</f>
        <v>11319.51</v>
      </c>
      <c r="J47" s="48">
        <v>0.2</v>
      </c>
      <c r="K47" s="48">
        <f ca="1">VLOOKUP(E47,Sheet2!B:K,10,FALSE)</f>
        <v>2263.9</v>
      </c>
      <c r="L47" s="60"/>
    </row>
    <row r="48" s="17" customFormat="1" ht="45" customHeight="1" spans="1:12">
      <c r="A48" s="45" t="s">
        <v>92</v>
      </c>
      <c r="B48" s="46">
        <v>36</v>
      </c>
      <c r="C48" s="52"/>
      <c r="D48" s="48" t="s">
        <v>26</v>
      </c>
      <c r="E48" s="48" t="s">
        <v>93</v>
      </c>
      <c r="F48" s="49">
        <v>16</v>
      </c>
      <c r="G48" s="48">
        <v>2023</v>
      </c>
      <c r="H48" s="48" t="s">
        <v>15</v>
      </c>
      <c r="I48" s="48">
        <f ca="1">VLOOKUP(E48,Sheet2!B:D,3,FALSE)</f>
        <v>76745.57</v>
      </c>
      <c r="J48" s="48">
        <v>0.2</v>
      </c>
      <c r="K48" s="48">
        <f ca="1">VLOOKUP(E48,Sheet2!B:K,10,FALSE)</f>
        <v>15349.1</v>
      </c>
      <c r="L48" s="60"/>
    </row>
    <row r="49" s="17" customFormat="1" ht="45" customHeight="1" spans="1:12">
      <c r="A49" s="45"/>
      <c r="B49" s="46">
        <v>37</v>
      </c>
      <c r="C49" s="52"/>
      <c r="D49" s="48" t="s">
        <v>30</v>
      </c>
      <c r="E49" s="48" t="s">
        <v>94</v>
      </c>
      <c r="F49" s="49">
        <v>14</v>
      </c>
      <c r="G49" s="48">
        <v>2023</v>
      </c>
      <c r="H49" s="48" t="s">
        <v>15</v>
      </c>
      <c r="I49" s="48">
        <f ca="1">VLOOKUP(E49,Sheet2!B:D,3,FALSE)</f>
        <v>471.02</v>
      </c>
      <c r="J49" s="48">
        <v>1.2</v>
      </c>
      <c r="K49" s="48">
        <f ca="1">VLOOKUP(E49,Sheet2!B:K,10,FALSE)</f>
        <v>94.2</v>
      </c>
      <c r="L49" s="60"/>
    </row>
    <row r="50" s="16" customFormat="1" ht="30" customHeight="1" spans="1:11">
      <c r="A50" s="32"/>
      <c r="B50" s="53" t="str">
        <f ca="1">"（七）建宁县拟发放运营补助"&amp;SUM(K51:K54)&amp;"元,涉及充电桩"&amp;SUM(F51:F54)&amp;"个。"</f>
        <v>（七）建宁县拟发放运营补助53795.4元,涉及充电桩19个。</v>
      </c>
      <c r="C50" s="53"/>
      <c r="D50" s="53"/>
      <c r="E50" s="53"/>
      <c r="F50" s="53"/>
      <c r="G50" s="53"/>
      <c r="H50" s="53"/>
      <c r="I50" s="53"/>
      <c r="J50" s="53"/>
      <c r="K50" s="53"/>
    </row>
    <row r="51" s="17" customFormat="1" ht="45" customHeight="1" spans="1:12">
      <c r="A51" s="45"/>
      <c r="B51" s="46">
        <v>38</v>
      </c>
      <c r="C51" s="52" t="s">
        <v>95</v>
      </c>
      <c r="D51" s="48" t="s">
        <v>28</v>
      </c>
      <c r="E51" s="48" t="s">
        <v>96</v>
      </c>
      <c r="F51" s="49">
        <v>5</v>
      </c>
      <c r="G51" s="48">
        <v>2023</v>
      </c>
      <c r="H51" s="48" t="s">
        <v>15</v>
      </c>
      <c r="I51" s="48">
        <f ca="1">VLOOKUP(E51,Sheet2!B:D,3,FALSE)</f>
        <v>48268.34</v>
      </c>
      <c r="J51" s="48">
        <v>0.2</v>
      </c>
      <c r="K51" s="48">
        <f ca="1">VLOOKUP(E51,Sheet2!B:K,10,FALSE)</f>
        <v>9653.7</v>
      </c>
      <c r="L51" s="60"/>
    </row>
    <row r="52" s="17" customFormat="1" ht="45" customHeight="1" spans="1:12">
      <c r="A52" s="45"/>
      <c r="B52" s="46">
        <v>39</v>
      </c>
      <c r="C52" s="52"/>
      <c r="D52" s="48" t="s">
        <v>28</v>
      </c>
      <c r="E52" s="48" t="s">
        <v>97</v>
      </c>
      <c r="F52" s="49">
        <v>5</v>
      </c>
      <c r="G52" s="48">
        <v>2023</v>
      </c>
      <c r="H52" s="48" t="s">
        <v>15</v>
      </c>
      <c r="I52" s="48">
        <f ca="1">VLOOKUP(E52,Sheet2!B:D,3,FALSE)</f>
        <v>17686.91</v>
      </c>
      <c r="J52" s="48">
        <v>0.2</v>
      </c>
      <c r="K52" s="48">
        <f ca="1">VLOOKUP(E52,Sheet2!B:K,10,FALSE)</f>
        <v>3537.4</v>
      </c>
      <c r="L52" s="60"/>
    </row>
    <row r="53" s="17" customFormat="1" ht="45" customHeight="1" spans="1:12">
      <c r="A53" s="45"/>
      <c r="B53" s="46">
        <v>40</v>
      </c>
      <c r="C53" s="52"/>
      <c r="D53" s="48" t="s">
        <v>28</v>
      </c>
      <c r="E53" s="48" t="s">
        <v>98</v>
      </c>
      <c r="F53" s="49">
        <v>5</v>
      </c>
      <c r="G53" s="48">
        <v>2023</v>
      </c>
      <c r="H53" s="48" t="s">
        <v>15</v>
      </c>
      <c r="I53" s="48">
        <f ca="1">VLOOKUP(E53,Sheet2!B:D,3,FALSE)</f>
        <v>11765.09</v>
      </c>
      <c r="J53" s="48">
        <v>0.2</v>
      </c>
      <c r="K53" s="48">
        <f ca="1">VLOOKUP(E53,Sheet2!B:K,10,FALSE)</f>
        <v>2353</v>
      </c>
      <c r="L53" s="60"/>
    </row>
    <row r="54" s="17" customFormat="1" ht="45" customHeight="1" spans="1:12">
      <c r="A54" s="45"/>
      <c r="B54" s="46">
        <v>41</v>
      </c>
      <c r="C54" s="52" t="s">
        <v>95</v>
      </c>
      <c r="D54" s="48" t="s">
        <v>99</v>
      </c>
      <c r="E54" s="48" t="s">
        <v>100</v>
      </c>
      <c r="F54" s="49">
        <v>4</v>
      </c>
      <c r="G54" s="48">
        <v>2023</v>
      </c>
      <c r="H54" s="48" t="s">
        <v>15</v>
      </c>
      <c r="I54" s="48">
        <f ca="1">VLOOKUP(E54,Sheet2!B:D,3,FALSE)</f>
        <v>191256.37</v>
      </c>
      <c r="J54" s="48">
        <v>0.2</v>
      </c>
      <c r="K54" s="48">
        <f ca="1">VLOOKUP(E54,Sheet2!B:K,10,FALSE)</f>
        <v>38251.3</v>
      </c>
      <c r="L54" s="60"/>
    </row>
    <row r="55" s="16" customFormat="1" ht="37" customHeight="1" spans="1:11">
      <c r="A55" s="32"/>
      <c r="B55" s="53" t="str">
        <f ca="1">"（八）泰宁县拟发放运营补助"&amp;SUM(K56:K63)&amp;"元,涉及充电桩"&amp;SUM(F56:F63)&amp;"个。"</f>
        <v>（八）泰宁县拟发放运营补助267141.1元,涉及充电桩47个。</v>
      </c>
      <c r="C55" s="53"/>
      <c r="D55" s="53"/>
      <c r="E55" s="53"/>
      <c r="F55" s="53"/>
      <c r="G55" s="53"/>
      <c r="H55" s="53"/>
      <c r="I55" s="53"/>
      <c r="J55" s="53"/>
      <c r="K55" s="53"/>
    </row>
    <row r="56" s="17" customFormat="1" ht="45" customHeight="1" spans="1:12">
      <c r="A56" s="45"/>
      <c r="B56" s="46">
        <v>42</v>
      </c>
      <c r="C56" s="52" t="s">
        <v>101</v>
      </c>
      <c r="D56" s="48" t="s">
        <v>102</v>
      </c>
      <c r="E56" s="48" t="s">
        <v>103</v>
      </c>
      <c r="F56" s="49">
        <v>6</v>
      </c>
      <c r="G56" s="48">
        <v>2023</v>
      </c>
      <c r="H56" s="48" t="s">
        <v>15</v>
      </c>
      <c r="I56" s="48">
        <f ca="1">VLOOKUP(E56,Sheet2!B:D,3,FALSE)</f>
        <v>895049.42</v>
      </c>
      <c r="J56" s="48">
        <v>0.2</v>
      </c>
      <c r="K56" s="48">
        <f ca="1">VLOOKUP(E56,Sheet2!B:K,10,FALSE)</f>
        <v>179009.9</v>
      </c>
      <c r="L56" s="60"/>
    </row>
    <row r="57" s="17" customFormat="1" ht="45" customHeight="1" spans="1:12">
      <c r="A57" s="45"/>
      <c r="B57" s="46">
        <v>43</v>
      </c>
      <c r="C57" s="52"/>
      <c r="D57" s="48" t="s">
        <v>26</v>
      </c>
      <c r="E57" s="48" t="s">
        <v>104</v>
      </c>
      <c r="F57" s="49">
        <v>10</v>
      </c>
      <c r="G57" s="48">
        <v>2023</v>
      </c>
      <c r="H57" s="48" t="s">
        <v>15</v>
      </c>
      <c r="I57" s="48">
        <f ca="1">VLOOKUP(E57,Sheet2!B:D,3,FALSE)</f>
        <v>8689.97</v>
      </c>
      <c r="J57" s="48">
        <v>0.2</v>
      </c>
      <c r="K57" s="48">
        <f ca="1">VLOOKUP(E57,Sheet2!B:K,10,FALSE)</f>
        <v>1738</v>
      </c>
      <c r="L57" s="60"/>
    </row>
    <row r="58" s="17" customFormat="1" ht="45" customHeight="1" spans="1:12">
      <c r="A58" s="45"/>
      <c r="B58" s="46">
        <v>44</v>
      </c>
      <c r="C58" s="52"/>
      <c r="D58" s="48" t="s">
        <v>26</v>
      </c>
      <c r="E58" s="48" t="s">
        <v>105</v>
      </c>
      <c r="F58" s="49">
        <v>5</v>
      </c>
      <c r="G58" s="48">
        <v>2023</v>
      </c>
      <c r="H58" s="48" t="s">
        <v>15</v>
      </c>
      <c r="I58" s="48">
        <f ca="1">VLOOKUP(E58,Sheet2!B:D,3,FALSE)</f>
        <v>182556.69</v>
      </c>
      <c r="J58" s="48">
        <v>0.2</v>
      </c>
      <c r="K58" s="48">
        <f ca="1">VLOOKUP(E58,Sheet2!B:K,10,FALSE)</f>
        <v>36511.4</v>
      </c>
      <c r="L58" s="60"/>
    </row>
    <row r="59" s="17" customFormat="1" ht="45" customHeight="1" spans="1:12">
      <c r="A59" s="45" t="s">
        <v>106</v>
      </c>
      <c r="B59" s="46">
        <v>45</v>
      </c>
      <c r="C59" s="52"/>
      <c r="D59" s="48" t="s">
        <v>28</v>
      </c>
      <c r="E59" s="48" t="s">
        <v>107</v>
      </c>
      <c r="F59" s="49">
        <v>5</v>
      </c>
      <c r="G59" s="48">
        <v>2023</v>
      </c>
      <c r="H59" s="48" t="s">
        <v>15</v>
      </c>
      <c r="I59" s="48">
        <f ca="1">VLOOKUP(E59,Sheet2!B:D,3,FALSE)</f>
        <v>3414.66</v>
      </c>
      <c r="J59" s="48">
        <v>0.2</v>
      </c>
      <c r="K59" s="48">
        <f ca="1">VLOOKUP(E59,Sheet2!B:K,10,FALSE)</f>
        <v>683</v>
      </c>
      <c r="L59" s="60"/>
    </row>
    <row r="60" s="17" customFormat="1" ht="45" customHeight="1" spans="1:12">
      <c r="A60" s="45" t="s">
        <v>108</v>
      </c>
      <c r="B60" s="46">
        <v>46</v>
      </c>
      <c r="C60" s="52"/>
      <c r="D60" s="48" t="s">
        <v>28</v>
      </c>
      <c r="E60" s="48" t="s">
        <v>109</v>
      </c>
      <c r="F60" s="49">
        <v>5</v>
      </c>
      <c r="G60" s="48">
        <v>2023</v>
      </c>
      <c r="H60" s="48" t="s">
        <v>15</v>
      </c>
      <c r="I60" s="48">
        <f ca="1">VLOOKUP(E60,Sheet2!B:D,3,FALSE)</f>
        <v>780.22</v>
      </c>
      <c r="J60" s="48">
        <v>0.2</v>
      </c>
      <c r="K60" s="48">
        <f ca="1">VLOOKUP(E60,Sheet2!B:K,10,FALSE)</f>
        <v>156</v>
      </c>
      <c r="L60" s="60"/>
    </row>
    <row r="61" s="17" customFormat="1" ht="45" customHeight="1" spans="1:12">
      <c r="A61" s="45" t="s">
        <v>110</v>
      </c>
      <c r="B61" s="46">
        <v>47</v>
      </c>
      <c r="C61" s="52"/>
      <c r="D61" s="48" t="s">
        <v>28</v>
      </c>
      <c r="E61" s="48" t="s">
        <v>111</v>
      </c>
      <c r="F61" s="49">
        <v>5</v>
      </c>
      <c r="G61" s="48">
        <v>2023</v>
      </c>
      <c r="H61" s="48" t="s">
        <v>15</v>
      </c>
      <c r="I61" s="48">
        <f ca="1">VLOOKUP(E61,Sheet2!B:D,3,FALSE)</f>
        <v>3598.35</v>
      </c>
      <c r="J61" s="48">
        <v>0.2</v>
      </c>
      <c r="K61" s="48">
        <f ca="1">VLOOKUP(E61,Sheet2!B:K,10,FALSE)</f>
        <v>719.7</v>
      </c>
      <c r="L61" s="60"/>
    </row>
    <row r="62" s="17" customFormat="1" ht="45" customHeight="1" spans="1:12">
      <c r="A62" s="45" t="s">
        <v>112</v>
      </c>
      <c r="B62" s="46">
        <v>48</v>
      </c>
      <c r="C62" s="52"/>
      <c r="D62" s="48" t="s">
        <v>28</v>
      </c>
      <c r="E62" s="48" t="s">
        <v>113</v>
      </c>
      <c r="F62" s="49">
        <v>5</v>
      </c>
      <c r="G62" s="48">
        <v>2023</v>
      </c>
      <c r="H62" s="48" t="s">
        <v>15</v>
      </c>
      <c r="I62" s="48">
        <f ca="1">VLOOKUP(E62,Sheet2!B:D,3,FALSE)</f>
        <v>932.51</v>
      </c>
      <c r="J62" s="48">
        <v>0.2</v>
      </c>
      <c r="K62" s="48">
        <f ca="1">VLOOKUP(E62,Sheet2!B:K,10,FALSE)</f>
        <v>186.5</v>
      </c>
      <c r="L62" s="60"/>
    </row>
    <row r="63" s="17" customFormat="1" ht="45" customHeight="1" spans="1:12">
      <c r="A63" s="45" t="s">
        <v>114</v>
      </c>
      <c r="B63" s="46">
        <v>49</v>
      </c>
      <c r="C63" s="52"/>
      <c r="D63" s="48" t="s">
        <v>115</v>
      </c>
      <c r="E63" s="48" t="s">
        <v>116</v>
      </c>
      <c r="F63" s="49">
        <v>6</v>
      </c>
      <c r="G63" s="48">
        <v>2023</v>
      </c>
      <c r="H63" s="48" t="s">
        <v>15</v>
      </c>
      <c r="I63" s="48">
        <f ca="1">VLOOKUP(E63,Sheet2!B:D,3,FALSE)</f>
        <v>240682.93</v>
      </c>
      <c r="J63" s="48">
        <v>0.2</v>
      </c>
      <c r="K63" s="48">
        <f ca="1">VLOOKUP(E63,Sheet2!B:K,10,FALSE)</f>
        <v>48136.6</v>
      </c>
      <c r="L63" s="60"/>
    </row>
    <row r="64" s="16" customFormat="1" ht="45" customHeight="1" spans="1:11">
      <c r="A64" s="32"/>
      <c r="B64" s="53" t="str">
        <f ca="1">"（九）将乐县拟发放运营补助"&amp;SUM(K65:K67)&amp;"元,涉及充电桩"&amp;SUM(F65:F67)&amp;"个。"</f>
        <v>（九）将乐县拟发放运营补助99237.5元,涉及充电桩15个。</v>
      </c>
      <c r="C64" s="53"/>
      <c r="D64" s="53"/>
      <c r="E64" s="53"/>
      <c r="F64" s="53"/>
      <c r="G64" s="53"/>
      <c r="H64" s="53"/>
      <c r="I64" s="53"/>
      <c r="J64" s="53"/>
      <c r="K64" s="53"/>
    </row>
    <row r="65" s="17" customFormat="1" ht="45" customHeight="1" spans="1:12">
      <c r="A65" s="45" t="s">
        <v>117</v>
      </c>
      <c r="B65" s="46">
        <v>50</v>
      </c>
      <c r="C65" s="52" t="s">
        <v>118</v>
      </c>
      <c r="D65" s="48" t="s">
        <v>119</v>
      </c>
      <c r="E65" s="48" t="s">
        <v>120</v>
      </c>
      <c r="F65" s="49">
        <v>5</v>
      </c>
      <c r="G65" s="48">
        <v>2023</v>
      </c>
      <c r="H65" s="48" t="s">
        <v>15</v>
      </c>
      <c r="I65" s="48">
        <f ca="1">VLOOKUP(E65,Sheet2!B:D,3,FALSE)</f>
        <v>484124.91</v>
      </c>
      <c r="J65" s="48">
        <v>0.2</v>
      </c>
      <c r="K65" s="48">
        <f ca="1">VLOOKUP(E65,Sheet2!B:K,10,FALSE)</f>
        <v>96825</v>
      </c>
      <c r="L65" s="60"/>
    </row>
    <row r="66" s="17" customFormat="1" ht="45" customHeight="1" spans="1:12">
      <c r="A66" s="45" t="s">
        <v>121</v>
      </c>
      <c r="B66" s="46">
        <v>51</v>
      </c>
      <c r="C66" s="52"/>
      <c r="D66" s="48" t="s">
        <v>28</v>
      </c>
      <c r="E66" s="48" t="s">
        <v>122</v>
      </c>
      <c r="F66" s="49">
        <v>5</v>
      </c>
      <c r="G66" s="48">
        <v>2023</v>
      </c>
      <c r="H66" s="48" t="s">
        <v>15</v>
      </c>
      <c r="I66" s="48">
        <f ca="1">VLOOKUP(E66,Sheet2!B:D,3,FALSE)</f>
        <v>6430.35</v>
      </c>
      <c r="J66" s="48">
        <v>0.2</v>
      </c>
      <c r="K66" s="48">
        <f ca="1">VLOOKUP(E66,Sheet2!B:K,10,FALSE)</f>
        <v>1286</v>
      </c>
      <c r="L66" s="60"/>
    </row>
    <row r="67" s="17" customFormat="1" ht="45" customHeight="1" spans="1:12">
      <c r="A67" s="45" t="s">
        <v>123</v>
      </c>
      <c r="B67" s="46">
        <v>52</v>
      </c>
      <c r="C67" s="52"/>
      <c r="D67" s="48" t="s">
        <v>28</v>
      </c>
      <c r="E67" s="48" t="s">
        <v>124</v>
      </c>
      <c r="F67" s="49">
        <v>5</v>
      </c>
      <c r="G67" s="48">
        <v>2023</v>
      </c>
      <c r="H67" s="48" t="s">
        <v>15</v>
      </c>
      <c r="I67" s="48">
        <f ca="1">VLOOKUP(E67,Sheet2!B:D,3,FALSE)</f>
        <v>5632.31</v>
      </c>
      <c r="J67" s="48">
        <v>0.2</v>
      </c>
      <c r="K67" s="48">
        <f ca="1">VLOOKUP(E67,Sheet2!B:K,10,FALSE)</f>
        <v>1126.5</v>
      </c>
      <c r="L67" s="60"/>
    </row>
    <row r="68" s="16" customFormat="1" ht="45" customHeight="1" spans="1:11">
      <c r="A68" s="32"/>
      <c r="B68" s="53" t="str">
        <f ca="1">"（十）尤溪县拟发放运营补助"&amp;SUM(K69:K75)&amp;"元,涉及充电桩"&amp;SUM(F69:F75)&amp;"个。"</f>
        <v>（十）尤溪县拟发放运营补助388652.9元,涉及充电桩42个。</v>
      </c>
      <c r="C68" s="53"/>
      <c r="D68" s="53"/>
      <c r="E68" s="53"/>
      <c r="F68" s="53"/>
      <c r="G68" s="53"/>
      <c r="H68" s="53"/>
      <c r="I68" s="53"/>
      <c r="J68" s="53"/>
      <c r="K68" s="53"/>
    </row>
    <row r="69" s="17" customFormat="1" ht="45" customHeight="1" spans="1:12">
      <c r="A69" s="45" t="s">
        <v>125</v>
      </c>
      <c r="B69" s="46">
        <v>53</v>
      </c>
      <c r="C69" s="52" t="s">
        <v>126</v>
      </c>
      <c r="D69" s="48" t="s">
        <v>127</v>
      </c>
      <c r="E69" s="48" t="s">
        <v>128</v>
      </c>
      <c r="F69" s="49">
        <v>8</v>
      </c>
      <c r="G69" s="48">
        <v>2023</v>
      </c>
      <c r="H69" s="48" t="s">
        <v>15</v>
      </c>
      <c r="I69" s="48">
        <f ca="1">VLOOKUP(E69,Sheet2!B:D,3,FALSE)</f>
        <v>875795.12</v>
      </c>
      <c r="J69" s="48">
        <v>0.2</v>
      </c>
      <c r="K69" s="48">
        <f ca="1">VLOOKUP(E69,Sheet2!B:K,10,FALSE)</f>
        <v>175159</v>
      </c>
      <c r="L69" s="60"/>
    </row>
    <row r="70" s="17" customFormat="1" ht="45" customHeight="1" spans="1:12">
      <c r="A70" s="45" t="s">
        <v>129</v>
      </c>
      <c r="B70" s="46">
        <v>54</v>
      </c>
      <c r="C70" s="52"/>
      <c r="D70" s="48" t="s">
        <v>28</v>
      </c>
      <c r="E70" s="48" t="s">
        <v>130</v>
      </c>
      <c r="F70" s="49">
        <v>5</v>
      </c>
      <c r="G70" s="48">
        <v>2023</v>
      </c>
      <c r="H70" s="48" t="s">
        <v>15</v>
      </c>
      <c r="I70" s="48">
        <f ca="1">VLOOKUP(E70,Sheet2!B:D,3,FALSE)</f>
        <v>8505.58</v>
      </c>
      <c r="J70" s="48">
        <v>0.2</v>
      </c>
      <c r="K70" s="48">
        <f ca="1">VLOOKUP(E70,Sheet2!B:K,10,FALSE)</f>
        <v>1701.1</v>
      </c>
      <c r="L70" s="60"/>
    </row>
    <row r="71" s="17" customFormat="1" ht="45" customHeight="1" spans="1:12">
      <c r="A71" s="45" t="s">
        <v>131</v>
      </c>
      <c r="B71" s="46">
        <v>55</v>
      </c>
      <c r="C71" s="52"/>
      <c r="D71" s="48" t="s">
        <v>28</v>
      </c>
      <c r="E71" s="48" t="s">
        <v>132</v>
      </c>
      <c r="F71" s="49">
        <v>5</v>
      </c>
      <c r="G71" s="48">
        <v>2023</v>
      </c>
      <c r="H71" s="48" t="s">
        <v>15</v>
      </c>
      <c r="I71" s="48">
        <f ca="1">VLOOKUP(E71,Sheet2!B:D,3,FALSE)</f>
        <v>5239.9</v>
      </c>
      <c r="J71" s="48">
        <v>0.2</v>
      </c>
      <c r="K71" s="48">
        <f ca="1">VLOOKUP(E71,Sheet2!B:K,10,FALSE)</f>
        <v>1048</v>
      </c>
      <c r="L71" s="60"/>
    </row>
    <row r="72" s="17" customFormat="1" ht="45" customHeight="1" spans="1:12">
      <c r="A72" s="45" t="s">
        <v>133</v>
      </c>
      <c r="B72" s="46">
        <v>56</v>
      </c>
      <c r="C72" s="52"/>
      <c r="D72" s="48" t="s">
        <v>28</v>
      </c>
      <c r="E72" s="48" t="s">
        <v>134</v>
      </c>
      <c r="F72" s="49">
        <v>5</v>
      </c>
      <c r="G72" s="48">
        <v>2023</v>
      </c>
      <c r="H72" s="48" t="s">
        <v>15</v>
      </c>
      <c r="I72" s="48">
        <f ca="1">VLOOKUP(E72,Sheet2!B:D,3,FALSE)</f>
        <v>4173.84</v>
      </c>
      <c r="J72" s="48">
        <v>0.2</v>
      </c>
      <c r="K72" s="48">
        <f ca="1">VLOOKUP(E72,Sheet2!B:K,10,FALSE)</f>
        <v>834.8</v>
      </c>
      <c r="L72" s="60"/>
    </row>
    <row r="73" s="17" customFormat="1" ht="45" customHeight="1" spans="1:12">
      <c r="A73" s="45" t="s">
        <v>135</v>
      </c>
      <c r="B73" s="46">
        <v>57</v>
      </c>
      <c r="C73" s="52"/>
      <c r="D73" s="48" t="s">
        <v>28</v>
      </c>
      <c r="E73" s="48" t="s">
        <v>136</v>
      </c>
      <c r="F73" s="49">
        <v>5</v>
      </c>
      <c r="G73" s="48">
        <v>2023</v>
      </c>
      <c r="H73" s="48" t="s">
        <v>15</v>
      </c>
      <c r="I73" s="48">
        <f ca="1">VLOOKUP(E73,Sheet2!B:D,3,FALSE)</f>
        <v>266.48</v>
      </c>
      <c r="J73" s="48">
        <v>0.2</v>
      </c>
      <c r="K73" s="48">
        <f ca="1">VLOOKUP(E73,Sheet2!B:K,10,FALSE)</f>
        <v>53.3</v>
      </c>
      <c r="L73" s="60"/>
    </row>
    <row r="74" s="17" customFormat="1" ht="45" customHeight="1" spans="1:12">
      <c r="A74" s="45" t="s">
        <v>137</v>
      </c>
      <c r="B74" s="46">
        <v>58</v>
      </c>
      <c r="C74" s="52" t="s">
        <v>126</v>
      </c>
      <c r="D74" s="48" t="s">
        <v>138</v>
      </c>
      <c r="E74" s="48" t="s">
        <v>139</v>
      </c>
      <c r="F74" s="49">
        <v>5</v>
      </c>
      <c r="G74" s="48">
        <v>2023</v>
      </c>
      <c r="H74" s="48" t="s">
        <v>15</v>
      </c>
      <c r="I74" s="48">
        <f ca="1">VLOOKUP(E74,Sheet2!B:D,3,FALSE)</f>
        <v>137101.09</v>
      </c>
      <c r="J74" s="48">
        <v>0.2</v>
      </c>
      <c r="K74" s="48">
        <f ca="1">VLOOKUP(E74,Sheet2!B:K,10,FALSE)</f>
        <v>27420.3</v>
      </c>
      <c r="L74" s="60"/>
    </row>
    <row r="75" s="17" customFormat="1" ht="45" customHeight="1" spans="1:12">
      <c r="A75" s="45"/>
      <c r="B75" s="46">
        <v>59</v>
      </c>
      <c r="C75" s="52"/>
      <c r="D75" s="48" t="s">
        <v>138</v>
      </c>
      <c r="E75" s="48" t="s">
        <v>140</v>
      </c>
      <c r="F75" s="49">
        <v>9</v>
      </c>
      <c r="G75" s="48">
        <v>2023</v>
      </c>
      <c r="H75" s="48" t="s">
        <v>15</v>
      </c>
      <c r="I75" s="48">
        <f ca="1">VLOOKUP(E75,Sheet2!B:D,3,FALSE)</f>
        <v>912181.9</v>
      </c>
      <c r="J75" s="48">
        <v>0.2</v>
      </c>
      <c r="K75" s="48">
        <f ca="1">VLOOKUP(E75,Sheet2!B:K,10,FALSE)</f>
        <v>182436.4</v>
      </c>
      <c r="L75" s="60"/>
    </row>
    <row r="76" s="16" customFormat="1" ht="45" customHeight="1" spans="1:11">
      <c r="A76" s="32"/>
      <c r="B76" s="53" t="str">
        <f ca="1">"（十一）大田县拟发放运营补助"&amp;SUM(K77:K88)&amp;"元,涉及充电桩"&amp;SUM(F77:F88)&amp;"个。"</f>
        <v>（十一）大田县拟发放运营补助404646.6元,涉及充电桩73个。</v>
      </c>
      <c r="C76" s="53"/>
      <c r="D76" s="53"/>
      <c r="E76" s="53"/>
      <c r="F76" s="53"/>
      <c r="G76" s="53"/>
      <c r="H76" s="53"/>
      <c r="I76" s="53"/>
      <c r="J76" s="53"/>
      <c r="K76" s="53"/>
    </row>
    <row r="77" s="17" customFormat="1" ht="45" customHeight="1" spans="1:12">
      <c r="A77" s="45"/>
      <c r="B77" s="46">
        <v>60</v>
      </c>
      <c r="C77" s="52" t="s">
        <v>141</v>
      </c>
      <c r="D77" s="48" t="s">
        <v>142</v>
      </c>
      <c r="E77" s="48" t="s">
        <v>143</v>
      </c>
      <c r="F77" s="49">
        <v>14</v>
      </c>
      <c r="G77" s="48">
        <v>2023</v>
      </c>
      <c r="H77" s="48" t="s">
        <v>15</v>
      </c>
      <c r="I77" s="48">
        <f ca="1">VLOOKUP(E77,Sheet2!B:D,3,FALSE)</f>
        <v>663127.88</v>
      </c>
      <c r="J77" s="48">
        <v>0.2</v>
      </c>
      <c r="K77" s="48">
        <f ca="1">VLOOKUP(E77,Sheet2!B:K,10,FALSE)</f>
        <v>132625.5</v>
      </c>
      <c r="L77" s="60"/>
    </row>
    <row r="78" s="17" customFormat="1" ht="45" customHeight="1" spans="1:12">
      <c r="A78" s="45" t="s">
        <v>144</v>
      </c>
      <c r="B78" s="46">
        <v>61</v>
      </c>
      <c r="C78" s="52"/>
      <c r="D78" s="48" t="s">
        <v>28</v>
      </c>
      <c r="E78" s="48" t="s">
        <v>145</v>
      </c>
      <c r="F78" s="49">
        <v>5</v>
      </c>
      <c r="G78" s="48">
        <v>2023</v>
      </c>
      <c r="H78" s="48" t="s">
        <v>15</v>
      </c>
      <c r="I78" s="48">
        <f ca="1">VLOOKUP(E78,Sheet2!B:D,3,FALSE)</f>
        <v>14104.54</v>
      </c>
      <c r="J78" s="48">
        <v>0.2</v>
      </c>
      <c r="K78" s="48">
        <f ca="1">VLOOKUP(E78,Sheet2!B:K,10,FALSE)</f>
        <v>2820.9</v>
      </c>
      <c r="L78" s="60"/>
    </row>
    <row r="79" s="17" customFormat="1" ht="45" customHeight="1" spans="1:12">
      <c r="A79" s="45" t="s">
        <v>146</v>
      </c>
      <c r="B79" s="46">
        <v>62</v>
      </c>
      <c r="C79" s="52"/>
      <c r="D79" s="48" t="s">
        <v>28</v>
      </c>
      <c r="E79" s="48" t="s">
        <v>147</v>
      </c>
      <c r="F79" s="49">
        <v>5</v>
      </c>
      <c r="G79" s="48">
        <v>2023</v>
      </c>
      <c r="H79" s="48" t="s">
        <v>15</v>
      </c>
      <c r="I79" s="48">
        <f ca="1">VLOOKUP(E79,Sheet2!B:D,3,FALSE)</f>
        <v>5218.62</v>
      </c>
      <c r="J79" s="48">
        <v>0.2</v>
      </c>
      <c r="K79" s="48">
        <f ca="1">VLOOKUP(E79,Sheet2!B:K,10,FALSE)</f>
        <v>1043.7</v>
      </c>
      <c r="L79" s="60"/>
    </row>
    <row r="80" s="17" customFormat="1" ht="45" customHeight="1" spans="1:12">
      <c r="A80" s="45" t="s">
        <v>148</v>
      </c>
      <c r="B80" s="46">
        <v>63</v>
      </c>
      <c r="C80" s="52"/>
      <c r="D80" s="48" t="s">
        <v>28</v>
      </c>
      <c r="E80" s="48" t="s">
        <v>149</v>
      </c>
      <c r="F80" s="49">
        <v>5</v>
      </c>
      <c r="G80" s="48">
        <v>2023</v>
      </c>
      <c r="H80" s="48" t="s">
        <v>15</v>
      </c>
      <c r="I80" s="48">
        <f ca="1">VLOOKUP(E80,Sheet2!B:D,3,FALSE)</f>
        <v>24733.03</v>
      </c>
      <c r="J80" s="48">
        <v>0.2</v>
      </c>
      <c r="K80" s="48">
        <f ca="1">VLOOKUP(E80,Sheet2!B:K,10,FALSE)</f>
        <v>4946.6</v>
      </c>
      <c r="L80" s="60"/>
    </row>
    <row r="81" s="17" customFormat="1" ht="45" customHeight="1" spans="1:12">
      <c r="A81" s="45" t="s">
        <v>150</v>
      </c>
      <c r="B81" s="46">
        <v>64</v>
      </c>
      <c r="C81" s="52"/>
      <c r="D81" s="48" t="s">
        <v>28</v>
      </c>
      <c r="E81" s="48" t="s">
        <v>151</v>
      </c>
      <c r="F81" s="49">
        <v>5</v>
      </c>
      <c r="G81" s="48">
        <v>2023</v>
      </c>
      <c r="H81" s="48" t="s">
        <v>15</v>
      </c>
      <c r="I81" s="48">
        <f ca="1">VLOOKUP(E81,Sheet2!B:D,3,FALSE)</f>
        <v>3284.92</v>
      </c>
      <c r="J81" s="48">
        <v>0.2</v>
      </c>
      <c r="K81" s="48">
        <f ca="1">VLOOKUP(E81,Sheet2!B:K,10,FALSE)</f>
        <v>657</v>
      </c>
      <c r="L81" s="60"/>
    </row>
    <row r="82" s="17" customFormat="1" ht="45" customHeight="1" spans="1:12">
      <c r="A82" s="45" t="s">
        <v>152</v>
      </c>
      <c r="B82" s="46">
        <v>65</v>
      </c>
      <c r="C82" s="52"/>
      <c r="D82" s="48" t="s">
        <v>28</v>
      </c>
      <c r="E82" s="48" t="s">
        <v>153</v>
      </c>
      <c r="F82" s="49">
        <v>5</v>
      </c>
      <c r="G82" s="48">
        <v>2023</v>
      </c>
      <c r="H82" s="48" t="s">
        <v>15</v>
      </c>
      <c r="I82" s="48">
        <f ca="1">VLOOKUP(E82,Sheet2!B:D,3,FALSE)</f>
        <v>1984.54</v>
      </c>
      <c r="J82" s="48">
        <v>0.2</v>
      </c>
      <c r="K82" s="48">
        <f ca="1">VLOOKUP(E82,Sheet2!B:K,10,FALSE)</f>
        <v>396.9</v>
      </c>
      <c r="L82" s="60"/>
    </row>
    <row r="83" s="17" customFormat="1" ht="45" customHeight="1" spans="1:12">
      <c r="A83" s="45" t="s">
        <v>154</v>
      </c>
      <c r="B83" s="46">
        <v>66</v>
      </c>
      <c r="C83" s="52"/>
      <c r="D83" s="48" t="s">
        <v>28</v>
      </c>
      <c r="E83" s="48" t="s">
        <v>155</v>
      </c>
      <c r="F83" s="49">
        <v>5</v>
      </c>
      <c r="G83" s="48">
        <v>2023</v>
      </c>
      <c r="H83" s="48" t="s">
        <v>15</v>
      </c>
      <c r="I83" s="48">
        <f ca="1">VLOOKUP(E83,Sheet2!B:D,3,FALSE)</f>
        <v>4108.22</v>
      </c>
      <c r="J83" s="48">
        <v>0.2</v>
      </c>
      <c r="K83" s="48">
        <f ca="1">VLOOKUP(E83,Sheet2!B:K,10,FALSE)</f>
        <v>821.7</v>
      </c>
      <c r="L83" s="60"/>
    </row>
    <row r="84" s="17" customFormat="1" ht="45" customHeight="1" spans="1:12">
      <c r="A84" s="45" t="s">
        <v>156</v>
      </c>
      <c r="B84" s="46">
        <v>67</v>
      </c>
      <c r="C84" s="52" t="s">
        <v>141</v>
      </c>
      <c r="D84" s="48" t="s">
        <v>28</v>
      </c>
      <c r="E84" s="48" t="s">
        <v>157</v>
      </c>
      <c r="F84" s="49">
        <v>5</v>
      </c>
      <c r="G84" s="48">
        <v>2023</v>
      </c>
      <c r="H84" s="48" t="s">
        <v>15</v>
      </c>
      <c r="I84" s="48">
        <f ca="1">VLOOKUP(E84,Sheet2!B:D,3,FALSE)</f>
        <v>5683.24</v>
      </c>
      <c r="J84" s="48">
        <v>0.2</v>
      </c>
      <c r="K84" s="48">
        <f ca="1">VLOOKUP(E84,Sheet2!B:K,10,FALSE)</f>
        <v>1136.7</v>
      </c>
      <c r="L84" s="60"/>
    </row>
    <row r="85" s="17" customFormat="1" ht="45" customHeight="1" spans="1:12">
      <c r="A85" s="45"/>
      <c r="B85" s="46">
        <v>68</v>
      </c>
      <c r="C85" s="52"/>
      <c r="D85" s="48" t="s">
        <v>28</v>
      </c>
      <c r="E85" s="48" t="s">
        <v>158</v>
      </c>
      <c r="F85" s="49">
        <v>5</v>
      </c>
      <c r="G85" s="48">
        <v>2023</v>
      </c>
      <c r="H85" s="48" t="s">
        <v>15</v>
      </c>
      <c r="I85" s="48">
        <f ca="1">VLOOKUP(E85,Sheet2!B:D,3,FALSE)</f>
        <v>2763.85</v>
      </c>
      <c r="J85" s="48">
        <v>0.2</v>
      </c>
      <c r="K85" s="48">
        <f ca="1">VLOOKUP(E85,Sheet2!B:K,10,FALSE)</f>
        <v>552.8</v>
      </c>
      <c r="L85" s="60"/>
    </row>
    <row r="86" s="17" customFormat="1" ht="45" customHeight="1" spans="1:12">
      <c r="A86" s="45"/>
      <c r="B86" s="46">
        <v>69</v>
      </c>
      <c r="C86" s="52"/>
      <c r="D86" s="48" t="s">
        <v>159</v>
      </c>
      <c r="E86" s="48" t="s">
        <v>160</v>
      </c>
      <c r="F86" s="49">
        <v>8</v>
      </c>
      <c r="G86" s="48">
        <v>2023</v>
      </c>
      <c r="H86" s="48" t="s">
        <v>15</v>
      </c>
      <c r="I86" s="48">
        <f ca="1">VLOOKUP(E86,Sheet2!B:D,3,FALSE)</f>
        <v>424893.22</v>
      </c>
      <c r="J86" s="48">
        <v>0.2</v>
      </c>
      <c r="K86" s="48">
        <f ca="1">VLOOKUP(E86,Sheet2!B:K,10,FALSE)</f>
        <v>84978.6</v>
      </c>
      <c r="L86" s="60"/>
    </row>
    <row r="87" s="17" customFormat="1" ht="45" customHeight="1" spans="1:12">
      <c r="A87" s="45"/>
      <c r="B87" s="46">
        <v>70</v>
      </c>
      <c r="C87" s="52"/>
      <c r="D87" s="48" t="s">
        <v>159</v>
      </c>
      <c r="E87" s="48" t="s">
        <v>161</v>
      </c>
      <c r="F87" s="49">
        <v>6</v>
      </c>
      <c r="G87" s="48">
        <v>2023</v>
      </c>
      <c r="H87" s="48" t="s">
        <v>15</v>
      </c>
      <c r="I87" s="48">
        <f ca="1">VLOOKUP(E87,Sheet2!B:D,3,FALSE)</f>
        <v>238966.56</v>
      </c>
      <c r="J87" s="48">
        <v>0.2</v>
      </c>
      <c r="K87" s="48">
        <f ca="1">VLOOKUP(E87,Sheet2!B:K,10,FALSE)</f>
        <v>47793.3</v>
      </c>
      <c r="L87" s="60"/>
    </row>
    <row r="88" s="17" customFormat="1" ht="45" customHeight="1" spans="1:12">
      <c r="A88" s="45"/>
      <c r="B88" s="46">
        <v>71</v>
      </c>
      <c r="C88" s="52"/>
      <c r="D88" s="48" t="s">
        <v>162</v>
      </c>
      <c r="E88" s="48" t="s">
        <v>163</v>
      </c>
      <c r="F88" s="49">
        <v>5</v>
      </c>
      <c r="G88" s="48">
        <v>2023</v>
      </c>
      <c r="H88" s="48" t="s">
        <v>15</v>
      </c>
      <c r="I88" s="48">
        <f ca="1">VLOOKUP(E88,Sheet2!B:D,3,FALSE)</f>
        <v>634364.3</v>
      </c>
      <c r="J88" s="48">
        <v>0.2</v>
      </c>
      <c r="K88" s="48">
        <f ca="1">VLOOKUP(E88,Sheet2!B:K,10,FALSE)</f>
        <v>126872.9</v>
      </c>
      <c r="L88" s="60"/>
    </row>
    <row r="89" ht="19" customHeight="1"/>
    <row r="90" ht="19" customHeight="1"/>
    <row r="91" ht="19" customHeight="1"/>
    <row r="92" ht="19" customHeight="1"/>
    <row r="93" ht="19" customHeight="1"/>
    <row r="94" ht="19" customHeight="1"/>
    <row r="95" ht="19" customHeight="1"/>
    <row r="96" ht="19" customHeight="1"/>
    <row r="97" ht="19" customHeight="1"/>
    <row r="98" ht="19" customHeight="1"/>
    <row r="99" ht="19" customHeight="1"/>
    <row r="100" ht="19" customHeight="1"/>
    <row r="101" ht="19" customHeight="1"/>
    <row r="102" ht="19" customHeight="1"/>
    <row r="103" ht="19" customHeight="1"/>
    <row r="104" ht="19" customHeight="1"/>
    <row r="105" ht="19" customHeight="1"/>
    <row r="106" ht="19" customHeight="1"/>
    <row r="107" ht="19" customHeight="1"/>
    <row r="108" ht="19" customHeight="1"/>
    <row r="109" ht="19" customHeight="1"/>
    <row r="110" ht="19" customHeight="1"/>
    <row r="111" ht="19" customHeight="1"/>
    <row r="112" ht="19" customHeight="1"/>
    <row r="113" ht="19" customHeight="1"/>
    <row r="114" ht="19" customHeight="1"/>
    <row r="115" ht="19" customHeight="1"/>
    <row r="116" ht="19" customHeight="1"/>
    <row r="117" ht="19" customHeight="1"/>
    <row r="118" ht="19" customHeight="1"/>
    <row r="119" ht="19" customHeight="1"/>
    <row r="120" ht="19" customHeight="1"/>
    <row r="121" ht="19" customHeight="1"/>
    <row r="122" ht="19" customHeight="1"/>
    <row r="123" ht="19" customHeight="1"/>
    <row r="124" ht="19" customHeight="1"/>
    <row r="125" ht="19" customHeight="1"/>
    <row r="126" ht="19" customHeight="1"/>
  </sheetData>
  <sheetCalcPr fullCalcOnLoad="1"/>
  <autoFilter xmlns:etc="http://www.wps.cn/officeDocument/2017/etCustomData" ref="A4:L88" etc:filterBottomFollowUsedRange="0">
    <extLst/>
  </autoFilter>
  <mergeCells count="30">
    <mergeCell ref="B2:K2"/>
    <mergeCell ref="J3:K3"/>
    <mergeCell ref="B6:K6"/>
    <mergeCell ref="B7:K7"/>
    <mergeCell ref="B19:K19"/>
    <mergeCell ref="B29:K29"/>
    <mergeCell ref="B38:K38"/>
    <mergeCell ref="B43:K43"/>
    <mergeCell ref="B46:K46"/>
    <mergeCell ref="B50:K50"/>
    <mergeCell ref="B55:K55"/>
    <mergeCell ref="B64:K64"/>
    <mergeCell ref="B68:K68"/>
    <mergeCell ref="B76:K76"/>
    <mergeCell ref="C8:C13"/>
    <mergeCell ref="C14:C18"/>
    <mergeCell ref="C20:C23"/>
    <mergeCell ref="C24:C28"/>
    <mergeCell ref="C30:C33"/>
    <mergeCell ref="C34:C37"/>
    <mergeCell ref="C39:C42"/>
    <mergeCell ref="C44:C45"/>
    <mergeCell ref="C47:C49"/>
    <mergeCell ref="C51:C53"/>
    <mergeCell ref="C56:C63"/>
    <mergeCell ref="C65:C67"/>
    <mergeCell ref="C69:C73"/>
    <mergeCell ref="C74:C75"/>
    <mergeCell ref="C77:C83"/>
    <mergeCell ref="C84:C88"/>
  </mergeCells>
  <printOptions horizontalCentered="1"/>
  <pageMargins left="0.393055555555556" right="0.393055555555556" top="0.751388888888889" bottom="0.751388888888889" header="0.298611111111111" footer="0.298611111111111"/>
  <pageSetup paperSize="9" scale="94" orientation="landscape" horizontalDpi="600"/>
  <headerFooter>
    <oddFooter>&amp;C&amp;14&amp;P</oddFooter>
  </headerFooter>
  <rowBreaks count="2" manualBreakCount="2">
    <brk id="42" max="10" man="1"/>
    <brk id="53"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2"/>
  <sheetViews>
    <sheetView workbookViewId="0">
      <selection activeCell="J3" sqref="J3"/>
    </sheetView>
  </sheetViews>
  <sheetFormatPr defaultColWidth="9" defaultRowHeight="13.5"/>
  <cols>
    <col min="1" max="1" width="30.5583333333333" style="2" customWidth="1"/>
    <col min="2" max="2" width="35.775" style="2" customWidth="1"/>
    <col min="3" max="3" width="16.7083333333333" style="2" customWidth="1"/>
    <col min="4" max="4" width="10.6666666666667" style="2" customWidth="1"/>
    <col min="5" max="5" width="11.775" style="2" customWidth="1"/>
    <col min="6" max="6" width="9.66666666666667" style="2" customWidth="1"/>
    <col min="7" max="7" width="7.44166666666667" style="2" customWidth="1"/>
    <col min="8" max="13" width="16.7083333333333" style="2" customWidth="1"/>
    <col min="14" max="14" width="30.7083333333333" style="2" customWidth="1"/>
    <col min="15" max="255" width="9" style="2"/>
  </cols>
  <sheetData>
    <row r="1" s="2" customFormat="1" spans="1:14">
      <c r="A1" s="3" t="s">
        <v>6</v>
      </c>
      <c r="B1" s="3" t="s">
        <v>7</v>
      </c>
      <c r="C1" s="3" t="s">
        <v>8</v>
      </c>
      <c r="D1" s="3">
        <f>SUM(D2:D72)</f>
        <v>19386768.62</v>
      </c>
      <c r="E1" s="3"/>
      <c r="F1" s="3"/>
      <c r="G1" s="3"/>
      <c r="H1" s="3" t="s">
        <v>164</v>
      </c>
      <c r="I1" s="3" t="s">
        <v>10</v>
      </c>
      <c r="J1" s="3" t="s">
        <v>165</v>
      </c>
      <c r="K1" s="12">
        <f>SUM(K2:K72)</f>
        <v>3877354.6</v>
      </c>
      <c r="L1" s="3" t="s">
        <v>166</v>
      </c>
      <c r="M1" s="3" t="s">
        <v>167</v>
      </c>
      <c r="N1" s="3" t="s">
        <v>168</v>
      </c>
    </row>
    <row r="2" s="2" customFormat="1" ht="14" customHeight="1" spans="1:15">
      <c r="A2" s="4" t="s">
        <v>19</v>
      </c>
      <c r="B2" s="4" t="s">
        <v>20</v>
      </c>
      <c r="C2" s="5" t="s">
        <v>169</v>
      </c>
      <c r="D2" s="4">
        <v>631011.39</v>
      </c>
      <c r="E2" s="4">
        <f t="shared" ref="E2:E65" si="0">D2*0.2</f>
        <v>126202.278</v>
      </c>
      <c r="F2" s="4">
        <f t="shared" ref="F2:F65" si="1">ROUND(E2,1)</f>
        <v>126202.3</v>
      </c>
      <c r="G2" s="4">
        <f t="shared" ref="G2:G65" si="2">F2-K2</f>
        <v>0</v>
      </c>
      <c r="H2" s="4" t="s">
        <v>170</v>
      </c>
      <c r="I2" s="4" t="s">
        <v>15</v>
      </c>
      <c r="J2" s="4">
        <v>12.620231</v>
      </c>
      <c r="K2" s="4">
        <f t="shared" ref="K2:K65" si="3">ROUND(J2*10000,1)</f>
        <v>126202.3</v>
      </c>
      <c r="L2" s="4" t="s">
        <v>171</v>
      </c>
      <c r="M2" s="4" t="s">
        <v>172</v>
      </c>
      <c r="N2" s="4" t="s">
        <v>173</v>
      </c>
      <c r="O2" s="13">
        <v>10</v>
      </c>
    </row>
    <row r="3" s="2" customFormat="1" ht="14" customHeight="1" spans="1:15">
      <c r="A3" s="4" t="s">
        <v>102</v>
      </c>
      <c r="B3" s="4" t="s">
        <v>103</v>
      </c>
      <c r="C3" s="5" t="s">
        <v>174</v>
      </c>
      <c r="D3" s="4">
        <v>895049.42</v>
      </c>
      <c r="E3" s="4">
        <f t="shared" si="0"/>
        <v>179009.884</v>
      </c>
      <c r="F3" s="4">
        <f t="shared" si="1"/>
        <v>179009.9</v>
      </c>
      <c r="G3" s="4">
        <f t="shared" si="2"/>
        <v>0</v>
      </c>
      <c r="H3" s="4" t="s">
        <v>170</v>
      </c>
      <c r="I3" s="4" t="s">
        <v>15</v>
      </c>
      <c r="J3" s="4" t="s">
        <v>175</v>
      </c>
      <c r="K3" s="4">
        <f t="shared" si="3"/>
        <v>179009.9</v>
      </c>
      <c r="L3" s="4" t="s">
        <v>171</v>
      </c>
      <c r="M3" s="4" t="s">
        <v>172</v>
      </c>
      <c r="N3" s="4" t="s">
        <v>176</v>
      </c>
      <c r="O3" s="13">
        <v>6</v>
      </c>
    </row>
    <row r="4" s="2" customFormat="1" ht="14" customHeight="1" spans="1:15">
      <c r="A4" s="4" t="s">
        <v>119</v>
      </c>
      <c r="B4" s="6" t="s">
        <v>120</v>
      </c>
      <c r="C4" s="5" t="s">
        <v>177</v>
      </c>
      <c r="D4" s="4">
        <v>484124.91</v>
      </c>
      <c r="E4" s="4">
        <f t="shared" si="0"/>
        <v>96824.982</v>
      </c>
      <c r="F4" s="4">
        <f t="shared" si="1"/>
        <v>96825</v>
      </c>
      <c r="G4" s="4">
        <f t="shared" si="2"/>
        <v>0</v>
      </c>
      <c r="H4" s="4" t="s">
        <v>170</v>
      </c>
      <c r="I4" s="4" t="s">
        <v>15</v>
      </c>
      <c r="J4" s="4" t="s">
        <v>178</v>
      </c>
      <c r="K4" s="4">
        <f t="shared" si="3"/>
        <v>96825</v>
      </c>
      <c r="L4" s="4" t="s">
        <v>171</v>
      </c>
      <c r="M4" s="4" t="s">
        <v>172</v>
      </c>
      <c r="N4" s="4" t="s">
        <v>179</v>
      </c>
      <c r="O4" s="13">
        <v>5</v>
      </c>
    </row>
    <row r="5" s="2" customFormat="1" ht="14" customHeight="1" spans="1:15">
      <c r="A5" s="4" t="s">
        <v>60</v>
      </c>
      <c r="B5" s="6" t="s">
        <v>61</v>
      </c>
      <c r="C5" s="5" t="s">
        <v>174</v>
      </c>
      <c r="D5" s="7">
        <v>345210.17</v>
      </c>
      <c r="E5" s="4">
        <f t="shared" si="0"/>
        <v>69042.034</v>
      </c>
      <c r="F5" s="4">
        <f t="shared" si="1"/>
        <v>69042</v>
      </c>
      <c r="G5" s="4">
        <f t="shared" si="2"/>
        <v>-0.100000000005821</v>
      </c>
      <c r="H5" s="4" t="s">
        <v>170</v>
      </c>
      <c r="I5" s="4" t="s">
        <v>15</v>
      </c>
      <c r="J5" s="4" t="s">
        <v>180</v>
      </c>
      <c r="K5" s="4">
        <f t="shared" si="3"/>
        <v>69042.1</v>
      </c>
      <c r="L5" s="4" t="s">
        <v>171</v>
      </c>
      <c r="M5" s="4" t="s">
        <v>172</v>
      </c>
      <c r="N5" s="4" t="s">
        <v>181</v>
      </c>
      <c r="O5" s="13">
        <v>6</v>
      </c>
    </row>
    <row r="6" s="2" customFormat="1" ht="14" customHeight="1" spans="1:15">
      <c r="A6" s="4" t="s">
        <v>21</v>
      </c>
      <c r="B6" s="4" t="s">
        <v>22</v>
      </c>
      <c r="C6" s="5" t="s">
        <v>177</v>
      </c>
      <c r="D6" s="8">
        <v>1004848.5</v>
      </c>
      <c r="E6" s="4">
        <f t="shared" si="0"/>
        <v>200969.7</v>
      </c>
      <c r="F6" s="4">
        <f t="shared" si="1"/>
        <v>200969.7</v>
      </c>
      <c r="G6" s="4">
        <f t="shared" si="2"/>
        <v>0</v>
      </c>
      <c r="H6" s="4" t="s">
        <v>170</v>
      </c>
      <c r="I6" s="4" t="s">
        <v>15</v>
      </c>
      <c r="J6" s="4" t="s">
        <v>182</v>
      </c>
      <c r="K6" s="4">
        <f t="shared" si="3"/>
        <v>200969.7</v>
      </c>
      <c r="L6" s="4" t="s">
        <v>171</v>
      </c>
      <c r="M6" s="4" t="s">
        <v>172</v>
      </c>
      <c r="N6" s="4" t="s">
        <v>183</v>
      </c>
      <c r="O6" s="13">
        <v>5</v>
      </c>
    </row>
    <row r="7" s="2" customFormat="1" ht="14" customHeight="1" spans="1:15">
      <c r="A7" s="4" t="s">
        <v>21</v>
      </c>
      <c r="B7" s="4" t="s">
        <v>24</v>
      </c>
      <c r="C7" s="5" t="s">
        <v>184</v>
      </c>
      <c r="D7" s="8">
        <v>846561.83</v>
      </c>
      <c r="E7" s="4">
        <f t="shared" si="0"/>
        <v>169312.366</v>
      </c>
      <c r="F7" s="4">
        <f t="shared" si="1"/>
        <v>169312.4</v>
      </c>
      <c r="G7" s="4">
        <f t="shared" si="2"/>
        <v>0</v>
      </c>
      <c r="H7" s="4" t="s">
        <v>170</v>
      </c>
      <c r="I7" s="4" t="s">
        <v>15</v>
      </c>
      <c r="J7" s="4" t="s">
        <v>185</v>
      </c>
      <c r="K7" s="4">
        <f t="shared" si="3"/>
        <v>169312.4</v>
      </c>
      <c r="L7" s="4" t="s">
        <v>171</v>
      </c>
      <c r="M7" s="4" t="s">
        <v>172</v>
      </c>
      <c r="N7" s="4" t="s">
        <v>186</v>
      </c>
      <c r="O7" s="13">
        <v>3</v>
      </c>
    </row>
    <row r="8" s="2" customFormat="1" ht="14" customHeight="1" spans="1:15">
      <c r="A8" s="4" t="s">
        <v>21</v>
      </c>
      <c r="B8" s="4" t="s">
        <v>25</v>
      </c>
      <c r="C8" s="5" t="s">
        <v>187</v>
      </c>
      <c r="D8" s="8">
        <v>1413072.16</v>
      </c>
      <c r="E8" s="4">
        <f t="shared" si="0"/>
        <v>282614.432</v>
      </c>
      <c r="F8" s="4">
        <f t="shared" si="1"/>
        <v>282614.4</v>
      </c>
      <c r="G8" s="4">
        <f t="shared" si="2"/>
        <v>0</v>
      </c>
      <c r="H8" s="4" t="s">
        <v>170</v>
      </c>
      <c r="I8" s="4" t="s">
        <v>15</v>
      </c>
      <c r="J8" s="4" t="s">
        <v>188</v>
      </c>
      <c r="K8" s="4">
        <f t="shared" si="3"/>
        <v>282614.4</v>
      </c>
      <c r="L8" s="4" t="s">
        <v>171</v>
      </c>
      <c r="M8" s="4" t="s">
        <v>172</v>
      </c>
      <c r="N8" s="4" t="s">
        <v>189</v>
      </c>
      <c r="O8" s="13">
        <v>8</v>
      </c>
    </row>
    <row r="9" s="2" customFormat="1" ht="14" customHeight="1" spans="1:15">
      <c r="A9" s="4" t="s">
        <v>85</v>
      </c>
      <c r="B9" s="6" t="s">
        <v>86</v>
      </c>
      <c r="C9" s="5" t="s">
        <v>174</v>
      </c>
      <c r="D9" s="8">
        <v>355613.11</v>
      </c>
      <c r="E9" s="4">
        <f t="shared" si="0"/>
        <v>71122.622</v>
      </c>
      <c r="F9" s="4">
        <f t="shared" si="1"/>
        <v>71122.6</v>
      </c>
      <c r="G9" s="4">
        <f t="shared" si="2"/>
        <v>0</v>
      </c>
      <c r="H9" s="4" t="s">
        <v>170</v>
      </c>
      <c r="I9" s="4" t="s">
        <v>15</v>
      </c>
      <c r="J9" s="4" t="s">
        <v>190</v>
      </c>
      <c r="K9" s="4">
        <f t="shared" si="3"/>
        <v>71122.6</v>
      </c>
      <c r="L9" s="4" t="s">
        <v>171</v>
      </c>
      <c r="M9" s="4" t="s">
        <v>172</v>
      </c>
      <c r="N9" s="4" t="s">
        <v>191</v>
      </c>
      <c r="O9" s="13">
        <v>6</v>
      </c>
    </row>
    <row r="10" s="2" customFormat="1" ht="14" customHeight="1" spans="1:15">
      <c r="A10" s="4" t="s">
        <v>26</v>
      </c>
      <c r="B10" s="4" t="s">
        <v>27</v>
      </c>
      <c r="C10" s="5" t="s">
        <v>192</v>
      </c>
      <c r="D10" s="8">
        <v>1703472.93</v>
      </c>
      <c r="E10" s="4">
        <f t="shared" si="0"/>
        <v>340694.586</v>
      </c>
      <c r="F10" s="4">
        <f t="shared" si="1"/>
        <v>340694.6</v>
      </c>
      <c r="G10" s="4">
        <f t="shared" si="2"/>
        <v>0.0999999999767169</v>
      </c>
      <c r="H10" s="4" t="s">
        <v>170</v>
      </c>
      <c r="I10" s="4" t="s">
        <v>15</v>
      </c>
      <c r="J10" s="4" t="s">
        <v>193</v>
      </c>
      <c r="K10" s="4">
        <f t="shared" si="3"/>
        <v>340694.5</v>
      </c>
      <c r="L10" s="4" t="s">
        <v>171</v>
      </c>
      <c r="M10" s="4" t="s">
        <v>172</v>
      </c>
      <c r="N10" s="4" t="s">
        <v>194</v>
      </c>
      <c r="O10" s="13">
        <v>36</v>
      </c>
    </row>
    <row r="11" s="2" customFormat="1" ht="14" customHeight="1" spans="1:15">
      <c r="A11" s="4" t="s">
        <v>142</v>
      </c>
      <c r="B11" s="6" t="s">
        <v>143</v>
      </c>
      <c r="C11" s="5" t="s">
        <v>195</v>
      </c>
      <c r="D11" s="9">
        <v>663127.88</v>
      </c>
      <c r="E11" s="4">
        <f t="shared" si="0"/>
        <v>132625.576</v>
      </c>
      <c r="F11" s="4">
        <f t="shared" si="1"/>
        <v>132625.6</v>
      </c>
      <c r="G11" s="4">
        <f t="shared" si="2"/>
        <v>0.100000000005821</v>
      </c>
      <c r="H11" s="4" t="s">
        <v>170</v>
      </c>
      <c r="I11" s="4" t="s">
        <v>15</v>
      </c>
      <c r="J11" s="4" t="s">
        <v>196</v>
      </c>
      <c r="K11" s="4">
        <f t="shared" si="3"/>
        <v>132625.5</v>
      </c>
      <c r="L11" s="4" t="s">
        <v>171</v>
      </c>
      <c r="M11" s="4" t="s">
        <v>172</v>
      </c>
      <c r="N11" s="4" t="s">
        <v>197</v>
      </c>
      <c r="O11" s="13">
        <v>14</v>
      </c>
    </row>
    <row r="12" s="2" customFormat="1" ht="14" customHeight="1" spans="1:15">
      <c r="A12" s="4" t="s">
        <v>26</v>
      </c>
      <c r="B12" s="4" t="s">
        <v>104</v>
      </c>
      <c r="C12" s="5" t="s">
        <v>169</v>
      </c>
      <c r="D12" s="8">
        <v>8689.97</v>
      </c>
      <c r="E12" s="4">
        <f t="shared" si="0"/>
        <v>1737.994</v>
      </c>
      <c r="F12" s="4">
        <f t="shared" si="1"/>
        <v>1738</v>
      </c>
      <c r="G12" s="4">
        <f t="shared" si="2"/>
        <v>0</v>
      </c>
      <c r="H12" s="4" t="s">
        <v>170</v>
      </c>
      <c r="I12" s="4" t="s">
        <v>15</v>
      </c>
      <c r="J12" s="4" t="s">
        <v>198</v>
      </c>
      <c r="K12" s="4">
        <f t="shared" si="3"/>
        <v>1738</v>
      </c>
      <c r="L12" s="4" t="s">
        <v>171</v>
      </c>
      <c r="M12" s="4" t="s">
        <v>172</v>
      </c>
      <c r="N12" s="4" t="s">
        <v>199</v>
      </c>
      <c r="O12" s="13">
        <v>10</v>
      </c>
    </row>
    <row r="13" s="2" customFormat="1" ht="14" customHeight="1" spans="1:15">
      <c r="A13" s="4" t="s">
        <v>26</v>
      </c>
      <c r="B13" s="4" t="s">
        <v>105</v>
      </c>
      <c r="C13" s="5" t="s">
        <v>177</v>
      </c>
      <c r="D13" s="8">
        <v>182556.69</v>
      </c>
      <c r="E13" s="4">
        <f t="shared" si="0"/>
        <v>36511.338</v>
      </c>
      <c r="F13" s="4">
        <f t="shared" si="1"/>
        <v>36511.3</v>
      </c>
      <c r="G13" s="4">
        <f t="shared" si="2"/>
        <v>-0.0999999999985448</v>
      </c>
      <c r="H13" s="4" t="s">
        <v>170</v>
      </c>
      <c r="I13" s="4" t="s">
        <v>15</v>
      </c>
      <c r="J13" s="4" t="s">
        <v>200</v>
      </c>
      <c r="K13" s="4">
        <f t="shared" si="3"/>
        <v>36511.4</v>
      </c>
      <c r="L13" s="4" t="s">
        <v>171</v>
      </c>
      <c r="M13" s="4" t="s">
        <v>172</v>
      </c>
      <c r="N13" s="4" t="s">
        <v>201</v>
      </c>
      <c r="O13" s="13">
        <v>5</v>
      </c>
    </row>
    <row r="14" s="2" customFormat="1" ht="14" customHeight="1" spans="1:15">
      <c r="A14" s="4" t="s">
        <v>28</v>
      </c>
      <c r="B14" s="6" t="s">
        <v>47</v>
      </c>
      <c r="C14" s="5" t="s">
        <v>177</v>
      </c>
      <c r="D14" s="8">
        <v>3939.46</v>
      </c>
      <c r="E14" s="4">
        <f t="shared" si="0"/>
        <v>787.892</v>
      </c>
      <c r="F14" s="4">
        <f t="shared" si="1"/>
        <v>787.9</v>
      </c>
      <c r="G14" s="4">
        <f t="shared" si="2"/>
        <v>0</v>
      </c>
      <c r="H14" s="4" t="s">
        <v>170</v>
      </c>
      <c r="I14" s="4" t="s">
        <v>15</v>
      </c>
      <c r="J14" s="4" t="s">
        <v>202</v>
      </c>
      <c r="K14" s="4">
        <f t="shared" si="3"/>
        <v>787.9</v>
      </c>
      <c r="L14" s="4" t="s">
        <v>171</v>
      </c>
      <c r="M14" s="4" t="s">
        <v>172</v>
      </c>
      <c r="N14" s="4" t="s">
        <v>203</v>
      </c>
      <c r="O14" s="13">
        <v>5</v>
      </c>
    </row>
    <row r="15" s="2" customFormat="1" ht="14" customHeight="1" spans="1:15">
      <c r="A15" s="4" t="s">
        <v>28</v>
      </c>
      <c r="B15" s="6" t="s">
        <v>49</v>
      </c>
      <c r="C15" s="5" t="s">
        <v>204</v>
      </c>
      <c r="D15" s="10">
        <v>83684.5</v>
      </c>
      <c r="E15" s="4">
        <f t="shared" si="0"/>
        <v>16736.9</v>
      </c>
      <c r="F15" s="4">
        <f t="shared" si="1"/>
        <v>16736.9</v>
      </c>
      <c r="G15" s="4">
        <f t="shared" si="2"/>
        <v>0</v>
      </c>
      <c r="H15" s="4" t="s">
        <v>170</v>
      </c>
      <c r="I15" s="4" t="s">
        <v>15</v>
      </c>
      <c r="J15" s="4" t="s">
        <v>205</v>
      </c>
      <c r="K15" s="4">
        <f t="shared" si="3"/>
        <v>16736.9</v>
      </c>
      <c r="L15" s="4" t="s">
        <v>171</v>
      </c>
      <c r="M15" s="4" t="s">
        <v>172</v>
      </c>
      <c r="N15" s="4" t="s">
        <v>203</v>
      </c>
      <c r="O15" s="13">
        <v>16</v>
      </c>
    </row>
    <row r="16" s="2" customFormat="1" ht="14" customHeight="1" spans="1:15">
      <c r="A16" s="4" t="s">
        <v>28</v>
      </c>
      <c r="B16" s="6" t="s">
        <v>51</v>
      </c>
      <c r="C16" s="5" t="s">
        <v>206</v>
      </c>
      <c r="D16" s="10">
        <v>49787.34</v>
      </c>
      <c r="E16" s="4">
        <f t="shared" si="0"/>
        <v>9957.468</v>
      </c>
      <c r="F16" s="4">
        <f t="shared" si="1"/>
        <v>9957.5</v>
      </c>
      <c r="G16" s="4">
        <f t="shared" si="2"/>
        <v>0</v>
      </c>
      <c r="H16" s="4" t="s">
        <v>170</v>
      </c>
      <c r="I16" s="4" t="s">
        <v>15</v>
      </c>
      <c r="J16" s="4" t="s">
        <v>207</v>
      </c>
      <c r="K16" s="4">
        <f t="shared" si="3"/>
        <v>9957.5</v>
      </c>
      <c r="L16" s="4" t="s">
        <v>171</v>
      </c>
      <c r="M16" s="4" t="s">
        <v>172</v>
      </c>
      <c r="N16" s="4" t="s">
        <v>203</v>
      </c>
      <c r="O16" s="13">
        <v>20</v>
      </c>
    </row>
    <row r="17" s="2" customFormat="1" ht="14" customHeight="1" spans="1:15">
      <c r="A17" s="4" t="s">
        <v>28</v>
      </c>
      <c r="B17" s="4" t="s">
        <v>107</v>
      </c>
      <c r="C17" s="5" t="s">
        <v>177</v>
      </c>
      <c r="D17" s="11">
        <v>3414.66</v>
      </c>
      <c r="E17" s="4">
        <f t="shared" si="0"/>
        <v>682.932</v>
      </c>
      <c r="F17" s="4">
        <f t="shared" si="1"/>
        <v>682.9</v>
      </c>
      <c r="G17" s="4">
        <f t="shared" si="2"/>
        <v>-0.100000000000023</v>
      </c>
      <c r="H17" s="4" t="s">
        <v>170</v>
      </c>
      <c r="I17" s="4" t="s">
        <v>15</v>
      </c>
      <c r="J17" s="4" t="s">
        <v>208</v>
      </c>
      <c r="K17" s="4">
        <f t="shared" si="3"/>
        <v>683</v>
      </c>
      <c r="L17" s="4" t="s">
        <v>171</v>
      </c>
      <c r="M17" s="4" t="s">
        <v>172</v>
      </c>
      <c r="N17" s="4" t="s">
        <v>209</v>
      </c>
      <c r="O17" s="13">
        <v>5</v>
      </c>
    </row>
    <row r="18" s="2" customFormat="1" ht="14" customHeight="1" spans="1:15">
      <c r="A18" s="4" t="s">
        <v>28</v>
      </c>
      <c r="B18" s="4" t="s">
        <v>91</v>
      </c>
      <c r="C18" s="5" t="s">
        <v>177</v>
      </c>
      <c r="D18" s="7">
        <v>11319.51</v>
      </c>
      <c r="E18" s="4">
        <f t="shared" si="0"/>
        <v>2263.902</v>
      </c>
      <c r="F18" s="4">
        <f t="shared" si="1"/>
        <v>2263.9</v>
      </c>
      <c r="G18" s="4">
        <f t="shared" si="2"/>
        <v>0</v>
      </c>
      <c r="H18" s="4" t="s">
        <v>170</v>
      </c>
      <c r="I18" s="4" t="s">
        <v>15</v>
      </c>
      <c r="J18" s="4" t="s">
        <v>210</v>
      </c>
      <c r="K18" s="4">
        <f t="shared" si="3"/>
        <v>2263.9</v>
      </c>
      <c r="L18" s="4" t="s">
        <v>171</v>
      </c>
      <c r="M18" s="4" t="s">
        <v>172</v>
      </c>
      <c r="N18" s="4" t="s">
        <v>211</v>
      </c>
      <c r="O18" s="13">
        <v>5</v>
      </c>
    </row>
    <row r="19" s="2" customFormat="1" ht="14" customHeight="1" spans="1:15">
      <c r="A19" s="4" t="s">
        <v>28</v>
      </c>
      <c r="B19" s="6" t="s">
        <v>145</v>
      </c>
      <c r="C19" s="5" t="s">
        <v>177</v>
      </c>
      <c r="D19" s="4">
        <v>14104.54</v>
      </c>
      <c r="E19" s="4">
        <f t="shared" si="0"/>
        <v>2820.908</v>
      </c>
      <c r="F19" s="4">
        <f t="shared" si="1"/>
        <v>2820.9</v>
      </c>
      <c r="G19" s="4">
        <f t="shared" si="2"/>
        <v>0</v>
      </c>
      <c r="H19" s="4" t="s">
        <v>170</v>
      </c>
      <c r="I19" s="4" t="s">
        <v>15</v>
      </c>
      <c r="J19" s="4" t="s">
        <v>212</v>
      </c>
      <c r="K19" s="4">
        <f t="shared" si="3"/>
        <v>2820.9</v>
      </c>
      <c r="L19" s="4" t="s">
        <v>171</v>
      </c>
      <c r="M19" s="4" t="s">
        <v>172</v>
      </c>
      <c r="N19" s="4" t="s">
        <v>213</v>
      </c>
      <c r="O19" s="13">
        <v>5</v>
      </c>
    </row>
    <row r="20" s="2" customFormat="1" ht="14" customHeight="1" spans="1:15">
      <c r="A20" s="4" t="s">
        <v>28</v>
      </c>
      <c r="B20" s="6" t="s">
        <v>45</v>
      </c>
      <c r="C20" s="5" t="s">
        <v>177</v>
      </c>
      <c r="D20" s="4">
        <v>1769.83</v>
      </c>
      <c r="E20" s="4">
        <f t="shared" si="0"/>
        <v>353.966</v>
      </c>
      <c r="F20" s="4">
        <f t="shared" si="1"/>
        <v>354</v>
      </c>
      <c r="G20" s="4">
        <f t="shared" si="2"/>
        <v>0</v>
      </c>
      <c r="H20" s="4" t="s">
        <v>170</v>
      </c>
      <c r="I20" s="4" t="s">
        <v>15</v>
      </c>
      <c r="J20" s="4" t="s">
        <v>214</v>
      </c>
      <c r="K20" s="4">
        <f t="shared" si="3"/>
        <v>354</v>
      </c>
      <c r="L20" s="4" t="s">
        <v>171</v>
      </c>
      <c r="M20" s="4" t="s">
        <v>172</v>
      </c>
      <c r="N20" s="4" t="s">
        <v>215</v>
      </c>
      <c r="O20" s="13">
        <v>5</v>
      </c>
    </row>
    <row r="21" s="2" customFormat="1" ht="14" customHeight="1" spans="1:15">
      <c r="A21" s="4" t="s">
        <v>28</v>
      </c>
      <c r="B21" s="4" t="s">
        <v>147</v>
      </c>
      <c r="C21" s="5" t="s">
        <v>177</v>
      </c>
      <c r="D21" s="4">
        <v>5218.62</v>
      </c>
      <c r="E21" s="4">
        <f t="shared" si="0"/>
        <v>1043.724</v>
      </c>
      <c r="F21" s="4">
        <f t="shared" si="1"/>
        <v>1043.7</v>
      </c>
      <c r="G21" s="4">
        <f t="shared" si="2"/>
        <v>0</v>
      </c>
      <c r="H21" s="4" t="s">
        <v>170</v>
      </c>
      <c r="I21" s="4" t="s">
        <v>15</v>
      </c>
      <c r="J21" s="4" t="s">
        <v>216</v>
      </c>
      <c r="K21" s="4">
        <f t="shared" si="3"/>
        <v>1043.7</v>
      </c>
      <c r="L21" s="4" t="s">
        <v>171</v>
      </c>
      <c r="M21" s="4" t="s">
        <v>172</v>
      </c>
      <c r="N21" s="4" t="s">
        <v>217</v>
      </c>
      <c r="O21" s="13">
        <v>5</v>
      </c>
    </row>
    <row r="22" s="2" customFormat="1" ht="14" customHeight="1" spans="1:15">
      <c r="A22" s="4" t="s">
        <v>28</v>
      </c>
      <c r="B22" s="4" t="s">
        <v>109</v>
      </c>
      <c r="C22" s="5" t="s">
        <v>177</v>
      </c>
      <c r="D22" s="4">
        <v>780.22</v>
      </c>
      <c r="E22" s="4">
        <f t="shared" si="0"/>
        <v>156.044</v>
      </c>
      <c r="F22" s="4">
        <f t="shared" si="1"/>
        <v>156</v>
      </c>
      <c r="G22" s="4">
        <f t="shared" si="2"/>
        <v>0</v>
      </c>
      <c r="H22" s="4" t="s">
        <v>170</v>
      </c>
      <c r="I22" s="4" t="s">
        <v>15</v>
      </c>
      <c r="J22" s="4" t="s">
        <v>218</v>
      </c>
      <c r="K22" s="4">
        <f t="shared" si="3"/>
        <v>156</v>
      </c>
      <c r="L22" s="4" t="s">
        <v>171</v>
      </c>
      <c r="M22" s="4" t="s">
        <v>172</v>
      </c>
      <c r="N22" s="4" t="s">
        <v>219</v>
      </c>
      <c r="O22" s="13">
        <v>5</v>
      </c>
    </row>
    <row r="23" s="2" customFormat="1" ht="14" customHeight="1" spans="1:15">
      <c r="A23" s="4" t="s">
        <v>28</v>
      </c>
      <c r="B23" s="4" t="s">
        <v>111</v>
      </c>
      <c r="C23" s="5" t="s">
        <v>177</v>
      </c>
      <c r="D23" s="4">
        <v>3598.35</v>
      </c>
      <c r="E23" s="4">
        <f t="shared" si="0"/>
        <v>719.67</v>
      </c>
      <c r="F23" s="4">
        <f t="shared" si="1"/>
        <v>719.7</v>
      </c>
      <c r="G23" s="4">
        <f t="shared" si="2"/>
        <v>0</v>
      </c>
      <c r="H23" s="4" t="s">
        <v>170</v>
      </c>
      <c r="I23" s="4" t="s">
        <v>15</v>
      </c>
      <c r="J23" s="4" t="s">
        <v>220</v>
      </c>
      <c r="K23" s="4">
        <f t="shared" si="3"/>
        <v>719.7</v>
      </c>
      <c r="L23" s="4" t="s">
        <v>171</v>
      </c>
      <c r="M23" s="4" t="s">
        <v>172</v>
      </c>
      <c r="N23" s="4" t="s">
        <v>221</v>
      </c>
      <c r="O23" s="13">
        <v>5</v>
      </c>
    </row>
    <row r="24" s="2" customFormat="1" ht="14" customHeight="1" spans="1:15">
      <c r="A24" s="4" t="s">
        <v>28</v>
      </c>
      <c r="B24" s="4" t="s">
        <v>149</v>
      </c>
      <c r="C24" s="5" t="s">
        <v>177</v>
      </c>
      <c r="D24" s="4">
        <v>24733.03</v>
      </c>
      <c r="E24" s="4">
        <f t="shared" si="0"/>
        <v>4946.606</v>
      </c>
      <c r="F24" s="4">
        <f t="shared" si="1"/>
        <v>4946.6</v>
      </c>
      <c r="G24" s="4">
        <f t="shared" si="2"/>
        <v>0</v>
      </c>
      <c r="H24" s="4" t="s">
        <v>170</v>
      </c>
      <c r="I24" s="4" t="s">
        <v>15</v>
      </c>
      <c r="J24" s="4" t="s">
        <v>222</v>
      </c>
      <c r="K24" s="4">
        <f t="shared" si="3"/>
        <v>4946.6</v>
      </c>
      <c r="L24" s="4" t="s">
        <v>171</v>
      </c>
      <c r="M24" s="4" t="s">
        <v>172</v>
      </c>
      <c r="N24" s="4" t="s">
        <v>223</v>
      </c>
      <c r="O24" s="13">
        <v>5</v>
      </c>
    </row>
    <row r="25" s="2" customFormat="1" ht="14" customHeight="1" spans="1:15">
      <c r="A25" s="4" t="s">
        <v>28</v>
      </c>
      <c r="B25" s="6" t="s">
        <v>113</v>
      </c>
      <c r="C25" s="5" t="s">
        <v>177</v>
      </c>
      <c r="D25" s="4">
        <v>932.51</v>
      </c>
      <c r="E25" s="4">
        <f t="shared" si="0"/>
        <v>186.502</v>
      </c>
      <c r="F25" s="4">
        <f t="shared" si="1"/>
        <v>186.5</v>
      </c>
      <c r="G25" s="4">
        <f t="shared" si="2"/>
        <v>0</v>
      </c>
      <c r="H25" s="4" t="s">
        <v>170</v>
      </c>
      <c r="I25" s="4" t="s">
        <v>15</v>
      </c>
      <c r="J25" s="4" t="s">
        <v>224</v>
      </c>
      <c r="K25" s="4">
        <f t="shared" si="3"/>
        <v>186.5</v>
      </c>
      <c r="L25" s="4" t="s">
        <v>171</v>
      </c>
      <c r="M25" s="4" t="s">
        <v>172</v>
      </c>
      <c r="N25" s="4" t="s">
        <v>225</v>
      </c>
      <c r="O25" s="13">
        <v>5</v>
      </c>
    </row>
    <row r="26" s="2" customFormat="1" ht="14" customHeight="1" spans="1:15">
      <c r="A26" s="4" t="s">
        <v>28</v>
      </c>
      <c r="B26" s="4" t="s">
        <v>151</v>
      </c>
      <c r="C26" s="5" t="s">
        <v>177</v>
      </c>
      <c r="D26" s="8">
        <v>3284.92</v>
      </c>
      <c r="E26" s="4">
        <f t="shared" si="0"/>
        <v>656.984</v>
      </c>
      <c r="F26" s="4">
        <f t="shared" si="1"/>
        <v>657</v>
      </c>
      <c r="G26" s="4">
        <f t="shared" si="2"/>
        <v>0</v>
      </c>
      <c r="H26" s="4" t="s">
        <v>170</v>
      </c>
      <c r="I26" s="4" t="s">
        <v>15</v>
      </c>
      <c r="J26" s="4" t="s">
        <v>226</v>
      </c>
      <c r="K26" s="4">
        <f t="shared" si="3"/>
        <v>657</v>
      </c>
      <c r="L26" s="4" t="s">
        <v>171</v>
      </c>
      <c r="M26" s="4" t="s">
        <v>172</v>
      </c>
      <c r="N26" s="4" t="s">
        <v>227</v>
      </c>
      <c r="O26" s="13">
        <v>5</v>
      </c>
    </row>
    <row r="27" s="2" customFormat="1" ht="14" customHeight="1" spans="1:15">
      <c r="A27" s="4" t="s">
        <v>28</v>
      </c>
      <c r="B27" s="4" t="s">
        <v>153</v>
      </c>
      <c r="C27" s="5" t="s">
        <v>177</v>
      </c>
      <c r="D27" s="4">
        <v>1984.54</v>
      </c>
      <c r="E27" s="4">
        <f t="shared" si="0"/>
        <v>396.908</v>
      </c>
      <c r="F27" s="4">
        <f t="shared" si="1"/>
        <v>396.9</v>
      </c>
      <c r="G27" s="4">
        <f t="shared" si="2"/>
        <v>0</v>
      </c>
      <c r="H27" s="4" t="s">
        <v>170</v>
      </c>
      <c r="I27" s="4" t="s">
        <v>15</v>
      </c>
      <c r="J27" s="4" t="s">
        <v>228</v>
      </c>
      <c r="K27" s="4">
        <f t="shared" si="3"/>
        <v>396.9</v>
      </c>
      <c r="L27" s="4" t="s">
        <v>171</v>
      </c>
      <c r="M27" s="4" t="s">
        <v>172</v>
      </c>
      <c r="N27" s="4" t="s">
        <v>229</v>
      </c>
      <c r="O27" s="13">
        <v>5</v>
      </c>
    </row>
    <row r="28" s="2" customFormat="1" ht="14" customHeight="1" spans="1:15">
      <c r="A28" s="4" t="s">
        <v>28</v>
      </c>
      <c r="B28" s="6" t="s">
        <v>41</v>
      </c>
      <c r="C28" s="5" t="s">
        <v>230</v>
      </c>
      <c r="D28" s="4">
        <v>501316.15</v>
      </c>
      <c r="E28" s="4">
        <f t="shared" si="0"/>
        <v>100263.23</v>
      </c>
      <c r="F28" s="4">
        <f t="shared" si="1"/>
        <v>100263.2</v>
      </c>
      <c r="G28" s="4">
        <f t="shared" si="2"/>
        <v>-0.100000000005821</v>
      </c>
      <c r="H28" s="4" t="s">
        <v>170</v>
      </c>
      <c r="I28" s="4" t="s">
        <v>15</v>
      </c>
      <c r="J28" s="4" t="s">
        <v>231</v>
      </c>
      <c r="K28" s="4">
        <f t="shared" si="3"/>
        <v>100263.3</v>
      </c>
      <c r="L28" s="4" t="s">
        <v>171</v>
      </c>
      <c r="M28" s="4" t="s">
        <v>172</v>
      </c>
      <c r="N28" s="4" t="s">
        <v>232</v>
      </c>
      <c r="O28" s="13">
        <v>4</v>
      </c>
    </row>
    <row r="29" s="2" customFormat="1" ht="14" customHeight="1" spans="1:15">
      <c r="A29" s="4" t="s">
        <v>28</v>
      </c>
      <c r="B29" s="4" t="s">
        <v>29</v>
      </c>
      <c r="C29" s="5" t="s">
        <v>233</v>
      </c>
      <c r="D29" s="7">
        <v>1179137.72</v>
      </c>
      <c r="E29" s="4">
        <f t="shared" si="0"/>
        <v>235827.544</v>
      </c>
      <c r="F29" s="4">
        <f t="shared" si="1"/>
        <v>235827.5</v>
      </c>
      <c r="G29" s="4">
        <f t="shared" si="2"/>
        <v>-0.100000000005821</v>
      </c>
      <c r="H29" s="4" t="s">
        <v>170</v>
      </c>
      <c r="I29" s="4" t="s">
        <v>15</v>
      </c>
      <c r="J29" s="4" t="s">
        <v>234</v>
      </c>
      <c r="K29" s="4">
        <f t="shared" si="3"/>
        <v>235827.6</v>
      </c>
      <c r="L29" s="4" t="s">
        <v>171</v>
      </c>
      <c r="M29" s="4" t="s">
        <v>172</v>
      </c>
      <c r="N29" s="4" t="s">
        <v>235</v>
      </c>
      <c r="O29" s="13">
        <v>12</v>
      </c>
    </row>
    <row r="30" s="2" customFormat="1" ht="14" customHeight="1" spans="1:15">
      <c r="A30" s="4" t="s">
        <v>28</v>
      </c>
      <c r="B30" s="4" t="s">
        <v>155</v>
      </c>
      <c r="C30" s="5" t="s">
        <v>177</v>
      </c>
      <c r="D30" s="4">
        <v>4108.22</v>
      </c>
      <c r="E30" s="4">
        <f t="shared" si="0"/>
        <v>821.644</v>
      </c>
      <c r="F30" s="4">
        <f t="shared" si="1"/>
        <v>821.6</v>
      </c>
      <c r="G30" s="4">
        <f t="shared" si="2"/>
        <v>-0.100000000000023</v>
      </c>
      <c r="H30" s="4" t="s">
        <v>170</v>
      </c>
      <c r="I30" s="4" t="s">
        <v>15</v>
      </c>
      <c r="J30" s="4" t="s">
        <v>236</v>
      </c>
      <c r="K30" s="4">
        <f t="shared" si="3"/>
        <v>821.7</v>
      </c>
      <c r="L30" s="4" t="s">
        <v>171</v>
      </c>
      <c r="M30" s="4" t="s">
        <v>172</v>
      </c>
      <c r="N30" s="4" t="s">
        <v>237</v>
      </c>
      <c r="O30" s="13">
        <v>5</v>
      </c>
    </row>
    <row r="31" s="2" customFormat="1" ht="14" customHeight="1" spans="1:15">
      <c r="A31" s="4" t="s">
        <v>28</v>
      </c>
      <c r="B31" s="4" t="s">
        <v>157</v>
      </c>
      <c r="C31" s="5" t="s">
        <v>177</v>
      </c>
      <c r="D31" s="4">
        <v>5683.24</v>
      </c>
      <c r="E31" s="4">
        <f t="shared" si="0"/>
        <v>1136.648</v>
      </c>
      <c r="F31" s="4">
        <f t="shared" si="1"/>
        <v>1136.6</v>
      </c>
      <c r="G31" s="4">
        <f t="shared" si="2"/>
        <v>-0.100000000000136</v>
      </c>
      <c r="H31" s="4" t="s">
        <v>170</v>
      </c>
      <c r="I31" s="4" t="s">
        <v>15</v>
      </c>
      <c r="J31" s="4" t="s">
        <v>238</v>
      </c>
      <c r="K31" s="4">
        <f t="shared" si="3"/>
        <v>1136.7</v>
      </c>
      <c r="L31" s="4" t="s">
        <v>171</v>
      </c>
      <c r="M31" s="4" t="s">
        <v>172</v>
      </c>
      <c r="N31" s="4" t="s">
        <v>239</v>
      </c>
      <c r="O31" s="13">
        <v>5</v>
      </c>
    </row>
    <row r="32" s="2" customFormat="1" ht="14" customHeight="1" spans="1:15">
      <c r="A32" s="4" t="s">
        <v>28</v>
      </c>
      <c r="B32" s="4" t="s">
        <v>158</v>
      </c>
      <c r="C32" s="5" t="s">
        <v>177</v>
      </c>
      <c r="D32" s="4">
        <v>2763.85</v>
      </c>
      <c r="E32" s="4">
        <f t="shared" si="0"/>
        <v>552.77</v>
      </c>
      <c r="F32" s="4">
        <f t="shared" si="1"/>
        <v>552.8</v>
      </c>
      <c r="G32" s="4">
        <f t="shared" si="2"/>
        <v>0</v>
      </c>
      <c r="H32" s="4" t="s">
        <v>170</v>
      </c>
      <c r="I32" s="4" t="s">
        <v>15</v>
      </c>
      <c r="J32" s="4" t="s">
        <v>240</v>
      </c>
      <c r="K32" s="4">
        <f t="shared" si="3"/>
        <v>552.8</v>
      </c>
      <c r="L32" s="4" t="s">
        <v>171</v>
      </c>
      <c r="M32" s="4" t="s">
        <v>172</v>
      </c>
      <c r="N32" s="4" t="s">
        <v>241</v>
      </c>
      <c r="O32" s="13">
        <v>5</v>
      </c>
    </row>
    <row r="33" s="2" customFormat="1" ht="14" customHeight="1" spans="1:15">
      <c r="A33" s="4" t="s">
        <v>28</v>
      </c>
      <c r="B33" s="6" t="s">
        <v>130</v>
      </c>
      <c r="C33" s="5" t="s">
        <v>177</v>
      </c>
      <c r="D33" s="4">
        <v>8505.58</v>
      </c>
      <c r="E33" s="4">
        <f t="shared" si="0"/>
        <v>1701.116</v>
      </c>
      <c r="F33" s="4">
        <f t="shared" si="1"/>
        <v>1701.1</v>
      </c>
      <c r="G33" s="4">
        <f t="shared" si="2"/>
        <v>0</v>
      </c>
      <c r="H33" s="4" t="s">
        <v>170</v>
      </c>
      <c r="I33" s="4" t="s">
        <v>15</v>
      </c>
      <c r="J33" s="4" t="s">
        <v>242</v>
      </c>
      <c r="K33" s="4">
        <f t="shared" si="3"/>
        <v>1701.1</v>
      </c>
      <c r="L33" s="4" t="s">
        <v>171</v>
      </c>
      <c r="M33" s="4" t="s">
        <v>172</v>
      </c>
      <c r="N33" s="4" t="s">
        <v>243</v>
      </c>
      <c r="O33" s="13">
        <v>5</v>
      </c>
    </row>
    <row r="34" s="2" customFormat="1" ht="14" customHeight="1" spans="1:15">
      <c r="A34" s="4" t="s">
        <v>28</v>
      </c>
      <c r="B34" s="6" t="s">
        <v>132</v>
      </c>
      <c r="C34" s="5" t="s">
        <v>177</v>
      </c>
      <c r="D34" s="4">
        <v>5239.9</v>
      </c>
      <c r="E34" s="4">
        <f t="shared" si="0"/>
        <v>1047.98</v>
      </c>
      <c r="F34" s="4">
        <f t="shared" si="1"/>
        <v>1048</v>
      </c>
      <c r="G34" s="4">
        <f t="shared" si="2"/>
        <v>0</v>
      </c>
      <c r="H34" s="4" t="s">
        <v>170</v>
      </c>
      <c r="I34" s="4" t="s">
        <v>15</v>
      </c>
      <c r="J34" s="4" t="s">
        <v>244</v>
      </c>
      <c r="K34" s="4">
        <f t="shared" si="3"/>
        <v>1048</v>
      </c>
      <c r="L34" s="4" t="s">
        <v>171</v>
      </c>
      <c r="M34" s="4" t="s">
        <v>172</v>
      </c>
      <c r="N34" s="4" t="s">
        <v>245</v>
      </c>
      <c r="O34" s="13">
        <v>5</v>
      </c>
    </row>
    <row r="35" s="2" customFormat="1" ht="14" customHeight="1" spans="1:15">
      <c r="A35" s="4" t="s">
        <v>28</v>
      </c>
      <c r="B35" s="6" t="s">
        <v>134</v>
      </c>
      <c r="C35" s="5" t="s">
        <v>177</v>
      </c>
      <c r="D35" s="4">
        <v>4173.84</v>
      </c>
      <c r="E35" s="4">
        <f t="shared" si="0"/>
        <v>834.768</v>
      </c>
      <c r="F35" s="4">
        <f t="shared" si="1"/>
        <v>834.8</v>
      </c>
      <c r="G35" s="4">
        <f t="shared" si="2"/>
        <v>0</v>
      </c>
      <c r="H35" s="4" t="s">
        <v>170</v>
      </c>
      <c r="I35" s="4" t="s">
        <v>15</v>
      </c>
      <c r="J35" s="4" t="s">
        <v>246</v>
      </c>
      <c r="K35" s="4">
        <f t="shared" si="3"/>
        <v>834.8</v>
      </c>
      <c r="L35" s="4" t="s">
        <v>171</v>
      </c>
      <c r="M35" s="4" t="s">
        <v>172</v>
      </c>
      <c r="N35" s="4" t="s">
        <v>247</v>
      </c>
      <c r="O35" s="13">
        <v>5</v>
      </c>
    </row>
    <row r="36" s="2" customFormat="1" ht="14" customHeight="1" spans="1:15">
      <c r="A36" s="4" t="s">
        <v>28</v>
      </c>
      <c r="B36" s="6" t="s">
        <v>136</v>
      </c>
      <c r="C36" s="5" t="s">
        <v>177</v>
      </c>
      <c r="D36" s="4">
        <v>266.48</v>
      </c>
      <c r="E36" s="4">
        <f t="shared" si="0"/>
        <v>53.296</v>
      </c>
      <c r="F36" s="4">
        <f t="shared" si="1"/>
        <v>53.3</v>
      </c>
      <c r="G36" s="4">
        <f t="shared" si="2"/>
        <v>0</v>
      </c>
      <c r="H36" s="4" t="s">
        <v>170</v>
      </c>
      <c r="I36" s="4" t="s">
        <v>15</v>
      </c>
      <c r="J36" s="4" t="s">
        <v>248</v>
      </c>
      <c r="K36" s="4">
        <f t="shared" si="3"/>
        <v>53.3</v>
      </c>
      <c r="L36" s="4" t="s">
        <v>171</v>
      </c>
      <c r="M36" s="4" t="s">
        <v>172</v>
      </c>
      <c r="N36" s="4" t="s">
        <v>249</v>
      </c>
      <c r="O36" s="13">
        <v>5</v>
      </c>
    </row>
    <row r="37" s="2" customFormat="1" ht="14" customHeight="1" spans="1:15">
      <c r="A37" s="4" t="s">
        <v>28</v>
      </c>
      <c r="B37" s="6" t="s">
        <v>75</v>
      </c>
      <c r="C37" s="5" t="s">
        <v>177</v>
      </c>
      <c r="D37" s="4">
        <v>3810.7</v>
      </c>
      <c r="E37" s="4">
        <f t="shared" si="0"/>
        <v>762.14</v>
      </c>
      <c r="F37" s="4">
        <f t="shared" si="1"/>
        <v>762.1</v>
      </c>
      <c r="G37" s="4">
        <f t="shared" si="2"/>
        <v>0</v>
      </c>
      <c r="H37" s="4" t="s">
        <v>170</v>
      </c>
      <c r="I37" s="4" t="s">
        <v>15</v>
      </c>
      <c r="J37" s="4" t="s">
        <v>250</v>
      </c>
      <c r="K37" s="4">
        <f t="shared" si="3"/>
        <v>762.1</v>
      </c>
      <c r="L37" s="4" t="s">
        <v>171</v>
      </c>
      <c r="M37" s="4" t="s">
        <v>172</v>
      </c>
      <c r="N37" s="4" t="s">
        <v>251</v>
      </c>
      <c r="O37" s="13">
        <v>5</v>
      </c>
    </row>
    <row r="38" s="2" customFormat="1" ht="14" customHeight="1" spans="1:15">
      <c r="A38" s="4" t="s">
        <v>28</v>
      </c>
      <c r="B38" s="6" t="s">
        <v>77</v>
      </c>
      <c r="C38" s="5" t="s">
        <v>177</v>
      </c>
      <c r="D38" s="4">
        <v>5741.02</v>
      </c>
      <c r="E38" s="4">
        <f t="shared" si="0"/>
        <v>1148.204</v>
      </c>
      <c r="F38" s="4">
        <f t="shared" si="1"/>
        <v>1148.2</v>
      </c>
      <c r="G38" s="4">
        <f t="shared" si="2"/>
        <v>0</v>
      </c>
      <c r="H38" s="4" t="s">
        <v>170</v>
      </c>
      <c r="I38" s="4" t="s">
        <v>15</v>
      </c>
      <c r="J38" s="4" t="s">
        <v>252</v>
      </c>
      <c r="K38" s="4">
        <f t="shared" si="3"/>
        <v>1148.2</v>
      </c>
      <c r="L38" s="4" t="s">
        <v>171</v>
      </c>
      <c r="M38" s="4" t="s">
        <v>172</v>
      </c>
      <c r="N38" s="4" t="s">
        <v>253</v>
      </c>
      <c r="O38" s="13">
        <v>5</v>
      </c>
    </row>
    <row r="39" s="2" customFormat="1" ht="14" customHeight="1" spans="1:15">
      <c r="A39" s="4" t="s">
        <v>28</v>
      </c>
      <c r="B39" s="6" t="s">
        <v>65</v>
      </c>
      <c r="C39" s="5" t="s">
        <v>177</v>
      </c>
      <c r="D39" s="4">
        <v>3176.04</v>
      </c>
      <c r="E39" s="4">
        <f t="shared" si="0"/>
        <v>635.208</v>
      </c>
      <c r="F39" s="4">
        <f t="shared" si="1"/>
        <v>635.2</v>
      </c>
      <c r="G39" s="4">
        <f t="shared" si="2"/>
        <v>0</v>
      </c>
      <c r="H39" s="4" t="s">
        <v>170</v>
      </c>
      <c r="I39" s="4" t="s">
        <v>15</v>
      </c>
      <c r="J39" s="4" t="s">
        <v>254</v>
      </c>
      <c r="K39" s="4">
        <f t="shared" si="3"/>
        <v>635.2</v>
      </c>
      <c r="L39" s="4" t="s">
        <v>171</v>
      </c>
      <c r="M39" s="4" t="s">
        <v>172</v>
      </c>
      <c r="N39" s="4" t="s">
        <v>255</v>
      </c>
      <c r="O39" s="13">
        <v>5</v>
      </c>
    </row>
    <row r="40" s="2" customFormat="1" ht="14" customHeight="1" spans="1:15">
      <c r="A40" s="4" t="s">
        <v>28</v>
      </c>
      <c r="B40" s="6" t="s">
        <v>62</v>
      </c>
      <c r="C40" s="5" t="s">
        <v>177</v>
      </c>
      <c r="D40" s="4">
        <v>3695.19</v>
      </c>
      <c r="E40" s="4">
        <f t="shared" si="0"/>
        <v>739.038</v>
      </c>
      <c r="F40" s="4">
        <f t="shared" si="1"/>
        <v>739</v>
      </c>
      <c r="G40" s="4">
        <f t="shared" si="2"/>
        <v>-0.100000000000023</v>
      </c>
      <c r="H40" s="4" t="s">
        <v>170</v>
      </c>
      <c r="I40" s="4" t="s">
        <v>15</v>
      </c>
      <c r="J40" s="4" t="s">
        <v>256</v>
      </c>
      <c r="K40" s="4">
        <f t="shared" si="3"/>
        <v>739.1</v>
      </c>
      <c r="L40" s="4" t="s">
        <v>171</v>
      </c>
      <c r="M40" s="4" t="s">
        <v>172</v>
      </c>
      <c r="N40" s="4" t="s">
        <v>257</v>
      </c>
      <c r="O40" s="13">
        <v>5</v>
      </c>
    </row>
    <row r="41" s="2" customFormat="1" ht="14" customHeight="1" spans="1:15">
      <c r="A41" s="4" t="s">
        <v>28</v>
      </c>
      <c r="B41" s="6" t="s">
        <v>64</v>
      </c>
      <c r="C41" s="5" t="s">
        <v>177</v>
      </c>
      <c r="D41" s="4">
        <v>33225.28</v>
      </c>
      <c r="E41" s="4">
        <f t="shared" si="0"/>
        <v>6645.056</v>
      </c>
      <c r="F41" s="4">
        <f t="shared" si="1"/>
        <v>6645.1</v>
      </c>
      <c r="G41" s="4">
        <f t="shared" si="2"/>
        <v>0</v>
      </c>
      <c r="H41" s="4" t="s">
        <v>170</v>
      </c>
      <c r="I41" s="4" t="s">
        <v>15</v>
      </c>
      <c r="J41" s="4" t="s">
        <v>258</v>
      </c>
      <c r="K41" s="4">
        <f t="shared" si="3"/>
        <v>6645.1</v>
      </c>
      <c r="L41" s="4" t="s">
        <v>171</v>
      </c>
      <c r="M41" s="4" t="s">
        <v>172</v>
      </c>
      <c r="N41" s="4" t="s">
        <v>259</v>
      </c>
      <c r="O41" s="13">
        <v>5</v>
      </c>
    </row>
    <row r="42" s="2" customFormat="1" ht="14" customHeight="1" spans="1:15">
      <c r="A42" s="4" t="s">
        <v>28</v>
      </c>
      <c r="B42" s="6" t="s">
        <v>63</v>
      </c>
      <c r="C42" s="5" t="s">
        <v>177</v>
      </c>
      <c r="D42" s="4">
        <v>5187.16</v>
      </c>
      <c r="E42" s="4">
        <f t="shared" si="0"/>
        <v>1037.432</v>
      </c>
      <c r="F42" s="4">
        <f t="shared" si="1"/>
        <v>1037.4</v>
      </c>
      <c r="G42" s="4">
        <f t="shared" si="2"/>
        <v>-0.0999999999999091</v>
      </c>
      <c r="H42" s="4" t="s">
        <v>170</v>
      </c>
      <c r="I42" s="4" t="s">
        <v>15</v>
      </c>
      <c r="J42" s="4" t="s">
        <v>260</v>
      </c>
      <c r="K42" s="4">
        <f t="shared" si="3"/>
        <v>1037.5</v>
      </c>
      <c r="L42" s="4" t="s">
        <v>171</v>
      </c>
      <c r="M42" s="4" t="s">
        <v>172</v>
      </c>
      <c r="N42" s="4" t="s">
        <v>261</v>
      </c>
      <c r="O42" s="13">
        <v>5</v>
      </c>
    </row>
    <row r="43" s="2" customFormat="1" ht="14" customHeight="1" spans="1:15">
      <c r="A43" s="4" t="s">
        <v>159</v>
      </c>
      <c r="B43" s="4" t="s">
        <v>160</v>
      </c>
      <c r="C43" s="5" t="s">
        <v>187</v>
      </c>
      <c r="D43" s="4">
        <v>424893.22</v>
      </c>
      <c r="E43" s="4">
        <f t="shared" si="0"/>
        <v>84978.644</v>
      </c>
      <c r="F43" s="4">
        <f t="shared" si="1"/>
        <v>84978.6</v>
      </c>
      <c r="G43" s="4">
        <f t="shared" si="2"/>
        <v>0</v>
      </c>
      <c r="H43" s="4" t="s">
        <v>170</v>
      </c>
      <c r="I43" s="4" t="s">
        <v>15</v>
      </c>
      <c r="J43" s="4" t="s">
        <v>262</v>
      </c>
      <c r="K43" s="4">
        <f t="shared" si="3"/>
        <v>84978.6</v>
      </c>
      <c r="L43" s="4" t="s">
        <v>171</v>
      </c>
      <c r="M43" s="4" t="s">
        <v>172</v>
      </c>
      <c r="N43" s="4" t="s">
        <v>263</v>
      </c>
      <c r="O43" s="13">
        <v>8</v>
      </c>
    </row>
    <row r="44" s="2" customFormat="1" ht="14" customHeight="1" spans="1:15">
      <c r="A44" s="4" t="s">
        <v>159</v>
      </c>
      <c r="B44" s="4" t="s">
        <v>161</v>
      </c>
      <c r="C44" s="5" t="s">
        <v>174</v>
      </c>
      <c r="D44" s="4">
        <v>238966.56</v>
      </c>
      <c r="E44" s="4">
        <f t="shared" si="0"/>
        <v>47793.312</v>
      </c>
      <c r="F44" s="4">
        <f t="shared" si="1"/>
        <v>47793.3</v>
      </c>
      <c r="G44" s="4">
        <f t="shared" si="2"/>
        <v>0</v>
      </c>
      <c r="H44" s="4" t="s">
        <v>170</v>
      </c>
      <c r="I44" s="4" t="s">
        <v>15</v>
      </c>
      <c r="J44" s="4" t="s">
        <v>264</v>
      </c>
      <c r="K44" s="4">
        <f t="shared" si="3"/>
        <v>47793.3</v>
      </c>
      <c r="L44" s="4" t="s">
        <v>171</v>
      </c>
      <c r="M44" s="4" t="s">
        <v>172</v>
      </c>
      <c r="N44" s="4" t="s">
        <v>265</v>
      </c>
      <c r="O44" s="13">
        <v>6</v>
      </c>
    </row>
    <row r="45" s="2" customFormat="1" ht="14" customHeight="1" spans="1:15">
      <c r="A45" s="4" t="s">
        <v>162</v>
      </c>
      <c r="B45" s="6" t="s">
        <v>163</v>
      </c>
      <c r="C45" s="5" t="s">
        <v>177</v>
      </c>
      <c r="D45" s="4">
        <v>634364.3</v>
      </c>
      <c r="E45" s="4">
        <f t="shared" si="0"/>
        <v>126872.86</v>
      </c>
      <c r="F45" s="4">
        <f t="shared" si="1"/>
        <v>126872.9</v>
      </c>
      <c r="G45" s="4">
        <f t="shared" si="2"/>
        <v>0</v>
      </c>
      <c r="H45" s="4" t="s">
        <v>170</v>
      </c>
      <c r="I45" s="4" t="s">
        <v>15</v>
      </c>
      <c r="J45" s="4" t="s">
        <v>266</v>
      </c>
      <c r="K45" s="4">
        <f t="shared" si="3"/>
        <v>126872.9</v>
      </c>
      <c r="L45" s="4" t="s">
        <v>171</v>
      </c>
      <c r="M45" s="4" t="s">
        <v>172</v>
      </c>
      <c r="N45" s="4" t="s">
        <v>267</v>
      </c>
      <c r="O45" s="13">
        <v>5</v>
      </c>
    </row>
    <row r="46" s="2" customFormat="1" ht="14" customHeight="1" spans="1:15">
      <c r="A46" s="4" t="s">
        <v>30</v>
      </c>
      <c r="B46" s="6" t="s">
        <v>88</v>
      </c>
      <c r="C46" s="5" t="s">
        <v>169</v>
      </c>
      <c r="D46" s="4">
        <v>1344.16</v>
      </c>
      <c r="E46" s="4">
        <f t="shared" si="0"/>
        <v>268.832</v>
      </c>
      <c r="F46" s="4">
        <f t="shared" si="1"/>
        <v>268.8</v>
      </c>
      <c r="G46" s="4">
        <f t="shared" si="2"/>
        <v>0</v>
      </c>
      <c r="H46" s="4" t="s">
        <v>170</v>
      </c>
      <c r="I46" s="4" t="s">
        <v>15</v>
      </c>
      <c r="J46" s="4" t="s">
        <v>268</v>
      </c>
      <c r="K46" s="4">
        <f t="shared" si="3"/>
        <v>268.8</v>
      </c>
      <c r="L46" s="4" t="s">
        <v>171</v>
      </c>
      <c r="M46" s="4" t="s">
        <v>172</v>
      </c>
      <c r="N46" s="4" t="s">
        <v>269</v>
      </c>
      <c r="O46" s="13">
        <v>10</v>
      </c>
    </row>
    <row r="47" s="2" customFormat="1" ht="14" customHeight="1" spans="1:15">
      <c r="A47" s="4" t="s">
        <v>30</v>
      </c>
      <c r="B47" s="4" t="s">
        <v>31</v>
      </c>
      <c r="C47" s="5" t="s">
        <v>206</v>
      </c>
      <c r="D47" s="4">
        <v>54.89</v>
      </c>
      <c r="E47" s="4">
        <f t="shared" si="0"/>
        <v>10.978</v>
      </c>
      <c r="F47" s="4">
        <f t="shared" si="1"/>
        <v>11</v>
      </c>
      <c r="G47" s="4">
        <f t="shared" si="2"/>
        <v>0</v>
      </c>
      <c r="H47" s="4" t="s">
        <v>170</v>
      </c>
      <c r="I47" s="4" t="s">
        <v>15</v>
      </c>
      <c r="J47" s="4" t="s">
        <v>270</v>
      </c>
      <c r="K47" s="4">
        <f t="shared" si="3"/>
        <v>11</v>
      </c>
      <c r="L47" s="4" t="s">
        <v>171</v>
      </c>
      <c r="M47" s="4" t="s">
        <v>172</v>
      </c>
      <c r="N47" s="4" t="s">
        <v>271</v>
      </c>
      <c r="O47" s="13">
        <v>20</v>
      </c>
    </row>
    <row r="48" s="2" customFormat="1" ht="14" customHeight="1" spans="1:15">
      <c r="A48" s="4" t="s">
        <v>52</v>
      </c>
      <c r="B48" s="6" t="s">
        <v>53</v>
      </c>
      <c r="C48" s="5" t="s">
        <v>230</v>
      </c>
      <c r="D48" s="4">
        <v>509984.79</v>
      </c>
      <c r="E48" s="4">
        <f t="shared" si="0"/>
        <v>101996.958</v>
      </c>
      <c r="F48" s="4">
        <f t="shared" si="1"/>
        <v>101997</v>
      </c>
      <c r="G48" s="4">
        <f t="shared" si="2"/>
        <v>0</v>
      </c>
      <c r="H48" s="4" t="s">
        <v>170</v>
      </c>
      <c r="I48" s="4" t="s">
        <v>15</v>
      </c>
      <c r="J48" s="4" t="s">
        <v>272</v>
      </c>
      <c r="K48" s="4">
        <f t="shared" si="3"/>
        <v>101997</v>
      </c>
      <c r="L48" s="4" t="s">
        <v>171</v>
      </c>
      <c r="M48" s="4" t="s">
        <v>172</v>
      </c>
      <c r="N48" s="4" t="s">
        <v>273</v>
      </c>
      <c r="O48" s="13">
        <v>4</v>
      </c>
    </row>
    <row r="49" s="2" customFormat="1" ht="14" customHeight="1" spans="1:15">
      <c r="A49" s="4" t="s">
        <v>28</v>
      </c>
      <c r="B49" s="6" t="s">
        <v>98</v>
      </c>
      <c r="C49" s="5" t="s">
        <v>177</v>
      </c>
      <c r="D49" s="4">
        <v>11765.09</v>
      </c>
      <c r="E49" s="4">
        <f t="shared" si="0"/>
        <v>2353.018</v>
      </c>
      <c r="F49" s="4">
        <f t="shared" si="1"/>
        <v>2353</v>
      </c>
      <c r="G49" s="4">
        <f t="shared" si="2"/>
        <v>0</v>
      </c>
      <c r="H49" s="4" t="s">
        <v>170</v>
      </c>
      <c r="I49" s="4" t="s">
        <v>15</v>
      </c>
      <c r="J49" s="4" t="s">
        <v>274</v>
      </c>
      <c r="K49" s="4">
        <f t="shared" si="3"/>
        <v>2353</v>
      </c>
      <c r="L49" s="4" t="s">
        <v>171</v>
      </c>
      <c r="M49" s="4" t="s">
        <v>172</v>
      </c>
      <c r="N49" s="4" t="s">
        <v>275</v>
      </c>
      <c r="O49" s="13">
        <v>5</v>
      </c>
    </row>
    <row r="50" s="2" customFormat="1" ht="14" customHeight="1" spans="1:15">
      <c r="A50" s="4" t="s">
        <v>28</v>
      </c>
      <c r="B50" s="4" t="s">
        <v>97</v>
      </c>
      <c r="C50" s="5" t="s">
        <v>177</v>
      </c>
      <c r="D50" s="4">
        <v>17686.91</v>
      </c>
      <c r="E50" s="4">
        <f t="shared" si="0"/>
        <v>3537.382</v>
      </c>
      <c r="F50" s="4">
        <f t="shared" si="1"/>
        <v>3537.4</v>
      </c>
      <c r="G50" s="4">
        <f t="shared" si="2"/>
        <v>0</v>
      </c>
      <c r="H50" s="4" t="s">
        <v>170</v>
      </c>
      <c r="I50" s="4" t="s">
        <v>15</v>
      </c>
      <c r="J50" s="4" t="s">
        <v>276</v>
      </c>
      <c r="K50" s="4">
        <f t="shared" si="3"/>
        <v>3537.4</v>
      </c>
      <c r="L50" s="4" t="s">
        <v>171</v>
      </c>
      <c r="M50" s="4" t="s">
        <v>172</v>
      </c>
      <c r="N50" s="4" t="s">
        <v>277</v>
      </c>
      <c r="O50" s="13">
        <v>5</v>
      </c>
    </row>
    <row r="51" s="2" customFormat="1" ht="14" customHeight="1" spans="1:15">
      <c r="A51" s="6" t="s">
        <v>55</v>
      </c>
      <c r="B51" s="4" t="s">
        <v>56</v>
      </c>
      <c r="C51" s="5" t="s">
        <v>278</v>
      </c>
      <c r="D51" s="4">
        <v>99805.87</v>
      </c>
      <c r="E51" s="4">
        <f t="shared" si="0"/>
        <v>19961.174</v>
      </c>
      <c r="F51" s="4">
        <f t="shared" si="1"/>
        <v>19961.2</v>
      </c>
      <c r="G51" s="4">
        <f t="shared" si="2"/>
        <v>0</v>
      </c>
      <c r="H51" s="4" t="s">
        <v>170</v>
      </c>
      <c r="I51" s="4" t="s">
        <v>15</v>
      </c>
      <c r="J51" s="4" t="s">
        <v>279</v>
      </c>
      <c r="K51" s="4">
        <f t="shared" si="3"/>
        <v>19961.2</v>
      </c>
      <c r="L51" s="4" t="s">
        <v>171</v>
      </c>
      <c r="M51" s="4" t="s">
        <v>172</v>
      </c>
      <c r="N51" s="4" t="s">
        <v>280</v>
      </c>
      <c r="O51" s="13">
        <v>1</v>
      </c>
    </row>
    <row r="52" s="2" customFormat="1" ht="14" customHeight="1" spans="1:15">
      <c r="A52" s="4" t="s">
        <v>55</v>
      </c>
      <c r="B52" s="4" t="s">
        <v>58</v>
      </c>
      <c r="C52" s="5" t="s">
        <v>174</v>
      </c>
      <c r="D52" s="4">
        <v>470423.22</v>
      </c>
      <c r="E52" s="4">
        <f t="shared" si="0"/>
        <v>94084.644</v>
      </c>
      <c r="F52" s="4">
        <f t="shared" si="1"/>
        <v>94084.6</v>
      </c>
      <c r="G52" s="4">
        <f t="shared" si="2"/>
        <v>-0.0999999999912689</v>
      </c>
      <c r="H52" s="4" t="s">
        <v>170</v>
      </c>
      <c r="I52" s="4" t="s">
        <v>15</v>
      </c>
      <c r="J52" s="4" t="s">
        <v>281</v>
      </c>
      <c r="K52" s="4">
        <f t="shared" si="3"/>
        <v>94084.7</v>
      </c>
      <c r="L52" s="4" t="s">
        <v>171</v>
      </c>
      <c r="M52" s="4" t="s">
        <v>172</v>
      </c>
      <c r="N52" s="4" t="s">
        <v>282</v>
      </c>
      <c r="O52" s="13">
        <v>6</v>
      </c>
    </row>
    <row r="53" s="2" customFormat="1" ht="14" customHeight="1" spans="1:15">
      <c r="A53" s="4" t="s">
        <v>28</v>
      </c>
      <c r="B53" s="6" t="s">
        <v>43</v>
      </c>
      <c r="C53" s="5" t="s">
        <v>177</v>
      </c>
      <c r="D53" s="4">
        <v>14674.96</v>
      </c>
      <c r="E53" s="4">
        <f t="shared" si="0"/>
        <v>2934.992</v>
      </c>
      <c r="F53" s="4">
        <f t="shared" si="1"/>
        <v>2935</v>
      </c>
      <c r="G53" s="4">
        <f t="shared" si="2"/>
        <v>0</v>
      </c>
      <c r="H53" s="4" t="s">
        <v>170</v>
      </c>
      <c r="I53" s="4" t="s">
        <v>15</v>
      </c>
      <c r="J53" s="4" t="s">
        <v>283</v>
      </c>
      <c r="K53" s="4">
        <f t="shared" si="3"/>
        <v>2935</v>
      </c>
      <c r="L53" s="4" t="s">
        <v>171</v>
      </c>
      <c r="M53" s="4" t="s">
        <v>172</v>
      </c>
      <c r="N53" s="4" t="s">
        <v>284</v>
      </c>
      <c r="O53" s="13">
        <v>5</v>
      </c>
    </row>
    <row r="54" s="2" customFormat="1" ht="14" customHeight="1" spans="1:15">
      <c r="A54" s="4" t="s">
        <v>28</v>
      </c>
      <c r="B54" s="6" t="s">
        <v>122</v>
      </c>
      <c r="C54" s="5" t="s">
        <v>177</v>
      </c>
      <c r="D54" s="4">
        <v>6430.35</v>
      </c>
      <c r="E54" s="4">
        <f t="shared" si="0"/>
        <v>1286.07</v>
      </c>
      <c r="F54" s="4">
        <f t="shared" si="1"/>
        <v>1286.1</v>
      </c>
      <c r="G54" s="4">
        <f t="shared" si="2"/>
        <v>0.0999999999999091</v>
      </c>
      <c r="H54" s="4" t="s">
        <v>170</v>
      </c>
      <c r="I54" s="4" t="s">
        <v>15</v>
      </c>
      <c r="J54" s="4" t="s">
        <v>285</v>
      </c>
      <c r="K54" s="4">
        <f t="shared" si="3"/>
        <v>1286</v>
      </c>
      <c r="L54" s="4" t="s">
        <v>171</v>
      </c>
      <c r="M54" s="4" t="s">
        <v>172</v>
      </c>
      <c r="N54" s="4" t="s">
        <v>286</v>
      </c>
      <c r="O54" s="13">
        <v>5</v>
      </c>
    </row>
    <row r="55" s="2" customFormat="1" ht="14" customHeight="1" spans="1:15">
      <c r="A55" s="4" t="s">
        <v>28</v>
      </c>
      <c r="B55" s="6" t="s">
        <v>124</v>
      </c>
      <c r="C55" s="5" t="s">
        <v>177</v>
      </c>
      <c r="D55" s="4">
        <v>5632.31</v>
      </c>
      <c r="E55" s="4">
        <f t="shared" si="0"/>
        <v>1126.462</v>
      </c>
      <c r="F55" s="4">
        <f t="shared" si="1"/>
        <v>1126.5</v>
      </c>
      <c r="G55" s="4">
        <f t="shared" si="2"/>
        <v>0</v>
      </c>
      <c r="H55" s="4" t="s">
        <v>170</v>
      </c>
      <c r="I55" s="4" t="s">
        <v>15</v>
      </c>
      <c r="J55" s="4" t="s">
        <v>287</v>
      </c>
      <c r="K55" s="4">
        <f t="shared" si="3"/>
        <v>1126.5</v>
      </c>
      <c r="L55" s="4" t="s">
        <v>171</v>
      </c>
      <c r="M55" s="4" t="s">
        <v>172</v>
      </c>
      <c r="N55" s="4" t="s">
        <v>288</v>
      </c>
      <c r="O55" s="13">
        <v>5</v>
      </c>
    </row>
    <row r="56" s="2" customFormat="1" ht="14" customHeight="1" spans="1:15">
      <c r="A56" s="4" t="s">
        <v>30</v>
      </c>
      <c r="B56" s="4" t="s">
        <v>94</v>
      </c>
      <c r="C56" s="5" t="s">
        <v>289</v>
      </c>
      <c r="D56" s="4">
        <v>471.02</v>
      </c>
      <c r="E56" s="4">
        <f t="shared" si="0"/>
        <v>94.204</v>
      </c>
      <c r="F56" s="4">
        <f t="shared" si="1"/>
        <v>94.2</v>
      </c>
      <c r="G56" s="4">
        <f t="shared" si="2"/>
        <v>0</v>
      </c>
      <c r="H56" s="4" t="s">
        <v>170</v>
      </c>
      <c r="I56" s="4" t="s">
        <v>15</v>
      </c>
      <c r="J56" s="4" t="s">
        <v>290</v>
      </c>
      <c r="K56" s="4">
        <f t="shared" si="3"/>
        <v>94.2</v>
      </c>
      <c r="L56" s="4" t="s">
        <v>171</v>
      </c>
      <c r="M56" s="4" t="s">
        <v>172</v>
      </c>
      <c r="N56" s="4" t="s">
        <v>291</v>
      </c>
      <c r="O56" s="13">
        <v>7</v>
      </c>
    </row>
    <row r="57" s="2" customFormat="1" ht="14" customHeight="1" spans="1:15">
      <c r="A57" s="4" t="s">
        <v>79</v>
      </c>
      <c r="B57" s="6" t="s">
        <v>80</v>
      </c>
      <c r="C57" s="5" t="s">
        <v>174</v>
      </c>
      <c r="D57" s="4">
        <v>381422.11</v>
      </c>
      <c r="E57" s="4">
        <f t="shared" si="0"/>
        <v>76284.422</v>
      </c>
      <c r="F57" s="4">
        <f t="shared" si="1"/>
        <v>76284.4</v>
      </c>
      <c r="G57" s="4">
        <f t="shared" si="2"/>
        <v>0</v>
      </c>
      <c r="H57" s="4" t="s">
        <v>170</v>
      </c>
      <c r="I57" s="4" t="s">
        <v>15</v>
      </c>
      <c r="J57" s="4" t="s">
        <v>292</v>
      </c>
      <c r="K57" s="4">
        <f t="shared" si="3"/>
        <v>76284.4</v>
      </c>
      <c r="L57" s="4" t="s">
        <v>171</v>
      </c>
      <c r="M57" s="4" t="s">
        <v>172</v>
      </c>
      <c r="N57" s="4" t="s">
        <v>293</v>
      </c>
      <c r="O57" s="13">
        <v>6</v>
      </c>
    </row>
    <row r="58" s="2" customFormat="1" ht="14" customHeight="1" spans="1:15">
      <c r="A58" s="4" t="s">
        <v>79</v>
      </c>
      <c r="B58" s="6" t="s">
        <v>82</v>
      </c>
      <c r="C58" s="5" t="s">
        <v>294</v>
      </c>
      <c r="D58" s="4">
        <v>104556.53</v>
      </c>
      <c r="E58" s="4">
        <f t="shared" si="0"/>
        <v>20911.306</v>
      </c>
      <c r="F58" s="4">
        <f t="shared" si="1"/>
        <v>20911.3</v>
      </c>
      <c r="G58" s="4">
        <f t="shared" si="2"/>
        <v>0</v>
      </c>
      <c r="H58" s="4" t="s">
        <v>170</v>
      </c>
      <c r="I58" s="4" t="s">
        <v>15</v>
      </c>
      <c r="J58" s="4" t="s">
        <v>295</v>
      </c>
      <c r="K58" s="4">
        <f t="shared" si="3"/>
        <v>20911.3</v>
      </c>
      <c r="L58" s="4" t="s">
        <v>171</v>
      </c>
      <c r="M58" s="4" t="s">
        <v>172</v>
      </c>
      <c r="N58" s="4" t="s">
        <v>296</v>
      </c>
      <c r="O58" s="13">
        <v>2</v>
      </c>
    </row>
    <row r="59" s="2" customFormat="1" ht="14" customHeight="1" spans="1:15">
      <c r="A59" s="4" t="s">
        <v>28</v>
      </c>
      <c r="B59" s="6" t="s">
        <v>96</v>
      </c>
      <c r="C59" s="5" t="s">
        <v>177</v>
      </c>
      <c r="D59" s="4">
        <v>48268.34</v>
      </c>
      <c r="E59" s="4">
        <f t="shared" si="0"/>
        <v>9653.668</v>
      </c>
      <c r="F59" s="4">
        <f t="shared" si="1"/>
        <v>9653.7</v>
      </c>
      <c r="G59" s="4">
        <f t="shared" si="2"/>
        <v>0</v>
      </c>
      <c r="H59" s="4" t="s">
        <v>170</v>
      </c>
      <c r="I59" s="4" t="s">
        <v>15</v>
      </c>
      <c r="J59" s="4" t="s">
        <v>297</v>
      </c>
      <c r="K59" s="4">
        <f t="shared" si="3"/>
        <v>9653.7</v>
      </c>
      <c r="L59" s="4" t="s">
        <v>171</v>
      </c>
      <c r="M59" s="4" t="s">
        <v>172</v>
      </c>
      <c r="N59" s="4" t="s">
        <v>298</v>
      </c>
      <c r="O59" s="13">
        <v>5</v>
      </c>
    </row>
    <row r="60" s="2" customFormat="1" ht="14" customHeight="1" spans="1:15">
      <c r="A60" s="4" t="s">
        <v>115</v>
      </c>
      <c r="B60" s="4" t="s">
        <v>116</v>
      </c>
      <c r="C60" s="5" t="s">
        <v>174</v>
      </c>
      <c r="D60" s="4">
        <v>240682.93</v>
      </c>
      <c r="E60" s="4">
        <f t="shared" si="0"/>
        <v>48136.586</v>
      </c>
      <c r="F60" s="4">
        <f t="shared" si="1"/>
        <v>48136.6</v>
      </c>
      <c r="G60" s="4">
        <f t="shared" si="2"/>
        <v>0</v>
      </c>
      <c r="H60" s="4" t="s">
        <v>170</v>
      </c>
      <c r="I60" s="4" t="s">
        <v>15</v>
      </c>
      <c r="J60" s="4" t="s">
        <v>299</v>
      </c>
      <c r="K60" s="4">
        <f t="shared" si="3"/>
        <v>48136.6</v>
      </c>
      <c r="L60" s="4" t="s">
        <v>171</v>
      </c>
      <c r="M60" s="4" t="s">
        <v>172</v>
      </c>
      <c r="N60" s="4" t="s">
        <v>300</v>
      </c>
      <c r="O60" s="13">
        <v>6</v>
      </c>
    </row>
    <row r="61" s="2" customFormat="1" ht="14" customHeight="1" spans="1:15">
      <c r="A61" s="4" t="s">
        <v>32</v>
      </c>
      <c r="B61" s="4" t="s">
        <v>33</v>
      </c>
      <c r="C61" s="5" t="s">
        <v>174</v>
      </c>
      <c r="D61" s="4">
        <v>404910.8</v>
      </c>
      <c r="E61" s="4">
        <f t="shared" si="0"/>
        <v>80982.16</v>
      </c>
      <c r="F61" s="4">
        <f t="shared" si="1"/>
        <v>80982.2</v>
      </c>
      <c r="G61" s="4">
        <f t="shared" si="2"/>
        <v>0</v>
      </c>
      <c r="H61" s="4" t="s">
        <v>170</v>
      </c>
      <c r="I61" s="4" t="s">
        <v>15</v>
      </c>
      <c r="J61" s="4" t="s">
        <v>301</v>
      </c>
      <c r="K61" s="4">
        <f t="shared" si="3"/>
        <v>80982.2</v>
      </c>
      <c r="L61" s="4" t="s">
        <v>171</v>
      </c>
      <c r="M61" s="4" t="s">
        <v>172</v>
      </c>
      <c r="N61" s="4" t="s">
        <v>302</v>
      </c>
      <c r="O61" s="13">
        <v>6</v>
      </c>
    </row>
    <row r="62" s="2" customFormat="1" ht="14" customHeight="1" spans="1:15">
      <c r="A62" s="4" t="s">
        <v>34</v>
      </c>
      <c r="B62" s="4" t="s">
        <v>35</v>
      </c>
      <c r="C62" s="5" t="s">
        <v>184</v>
      </c>
      <c r="D62" s="4">
        <v>335896.09</v>
      </c>
      <c r="E62" s="4">
        <f t="shared" si="0"/>
        <v>67179.218</v>
      </c>
      <c r="F62" s="4">
        <f t="shared" si="1"/>
        <v>67179.2</v>
      </c>
      <c r="G62" s="4">
        <f t="shared" si="2"/>
        <v>0</v>
      </c>
      <c r="H62" s="4" t="s">
        <v>170</v>
      </c>
      <c r="I62" s="4" t="s">
        <v>15</v>
      </c>
      <c r="J62" s="4" t="s">
        <v>303</v>
      </c>
      <c r="K62" s="4">
        <f t="shared" si="3"/>
        <v>67179.2</v>
      </c>
      <c r="L62" s="4" t="s">
        <v>171</v>
      </c>
      <c r="M62" s="4" t="s">
        <v>172</v>
      </c>
      <c r="N62" s="4" t="s">
        <v>304</v>
      </c>
      <c r="O62" s="13">
        <v>3</v>
      </c>
    </row>
    <row r="63" s="2" customFormat="1" ht="14" customHeight="1" spans="1:15">
      <c r="A63" s="4" t="s">
        <v>69</v>
      </c>
      <c r="B63" s="6" t="s">
        <v>305</v>
      </c>
      <c r="C63" s="5" t="s">
        <v>206</v>
      </c>
      <c r="D63" s="4">
        <v>1111421.19</v>
      </c>
      <c r="E63" s="4">
        <f t="shared" si="0"/>
        <v>222284.238</v>
      </c>
      <c r="F63" s="4">
        <f t="shared" si="1"/>
        <v>222284.2</v>
      </c>
      <c r="G63" s="4">
        <f t="shared" si="2"/>
        <v>-0.0999999999767169</v>
      </c>
      <c r="H63" s="4" t="s">
        <v>170</v>
      </c>
      <c r="I63" s="4" t="s">
        <v>15</v>
      </c>
      <c r="J63" s="4" t="s">
        <v>306</v>
      </c>
      <c r="K63" s="4">
        <f t="shared" si="3"/>
        <v>222284.3</v>
      </c>
      <c r="L63" s="4" t="s">
        <v>171</v>
      </c>
      <c r="M63" s="4" t="s">
        <v>172</v>
      </c>
      <c r="N63" s="4" t="s">
        <v>307</v>
      </c>
      <c r="O63" s="13">
        <v>20</v>
      </c>
    </row>
    <row r="64" s="2" customFormat="1" ht="14" customHeight="1" spans="1:15">
      <c r="A64" s="4" t="s">
        <v>99</v>
      </c>
      <c r="B64" s="6" t="s">
        <v>100</v>
      </c>
      <c r="C64" s="5" t="s">
        <v>230</v>
      </c>
      <c r="D64" s="4">
        <v>191256.37</v>
      </c>
      <c r="E64" s="4">
        <f t="shared" si="0"/>
        <v>38251.274</v>
      </c>
      <c r="F64" s="4">
        <f t="shared" si="1"/>
        <v>38251.3</v>
      </c>
      <c r="G64" s="4">
        <f t="shared" si="2"/>
        <v>0</v>
      </c>
      <c r="H64" s="4" t="s">
        <v>170</v>
      </c>
      <c r="I64" s="4" t="s">
        <v>15</v>
      </c>
      <c r="J64" s="4" t="s">
        <v>308</v>
      </c>
      <c r="K64" s="4">
        <f t="shared" si="3"/>
        <v>38251.3</v>
      </c>
      <c r="L64" s="4" t="s">
        <v>171</v>
      </c>
      <c r="M64" s="4" t="s">
        <v>172</v>
      </c>
      <c r="N64" s="4" t="s">
        <v>309</v>
      </c>
      <c r="O64" s="13">
        <v>4</v>
      </c>
    </row>
    <row r="65" s="2" customFormat="1" ht="14" customHeight="1" spans="1:15">
      <c r="A65" s="4" t="s">
        <v>32</v>
      </c>
      <c r="B65" s="4" t="s">
        <v>36</v>
      </c>
      <c r="C65" s="5" t="s">
        <v>187</v>
      </c>
      <c r="D65" s="4">
        <v>437365.48</v>
      </c>
      <c r="E65" s="4">
        <f t="shared" si="0"/>
        <v>87473.096</v>
      </c>
      <c r="F65" s="4">
        <f t="shared" si="1"/>
        <v>87473.1</v>
      </c>
      <c r="G65" s="4">
        <f t="shared" si="2"/>
        <v>0</v>
      </c>
      <c r="H65" s="4" t="s">
        <v>170</v>
      </c>
      <c r="I65" s="4" t="s">
        <v>15</v>
      </c>
      <c r="J65" s="4" t="s">
        <v>310</v>
      </c>
      <c r="K65" s="4">
        <f t="shared" si="3"/>
        <v>87473.1</v>
      </c>
      <c r="L65" s="4" t="s">
        <v>171</v>
      </c>
      <c r="M65" s="4" t="s">
        <v>172</v>
      </c>
      <c r="N65" s="4" t="s">
        <v>311</v>
      </c>
      <c r="O65" s="13">
        <v>8</v>
      </c>
    </row>
    <row r="66" s="2" customFormat="1" ht="14" customHeight="1" spans="1:15">
      <c r="A66" s="4" t="s">
        <v>127</v>
      </c>
      <c r="B66" s="6" t="s">
        <v>128</v>
      </c>
      <c r="C66" s="5" t="s">
        <v>187</v>
      </c>
      <c r="D66" s="7">
        <v>875795.12</v>
      </c>
      <c r="E66" s="4">
        <f t="shared" ref="E66:E72" si="4">D66*0.2</f>
        <v>175159.024</v>
      </c>
      <c r="F66" s="4">
        <f t="shared" ref="F66:F72" si="5">ROUND(E66,1)</f>
        <v>175159</v>
      </c>
      <c r="G66" s="4">
        <f t="shared" ref="G66:G72" si="6">F66-K66</f>
        <v>0</v>
      </c>
      <c r="H66" s="4" t="s">
        <v>170</v>
      </c>
      <c r="I66" s="4" t="s">
        <v>15</v>
      </c>
      <c r="J66" s="4" t="s">
        <v>312</v>
      </c>
      <c r="K66" s="4">
        <f t="shared" ref="K66:K72" si="7">ROUND(J66*10000,1)</f>
        <v>175159</v>
      </c>
      <c r="L66" s="4" t="s">
        <v>171</v>
      </c>
      <c r="M66" s="4" t="s">
        <v>172</v>
      </c>
      <c r="N66" s="4" t="s">
        <v>313</v>
      </c>
      <c r="O66" s="13">
        <v>8</v>
      </c>
    </row>
    <row r="67" s="2" customFormat="1" ht="14" customHeight="1" spans="1:15">
      <c r="A67" s="4" t="s">
        <v>26</v>
      </c>
      <c r="B67" s="4" t="s">
        <v>93</v>
      </c>
      <c r="C67" s="5" t="s">
        <v>204</v>
      </c>
      <c r="D67" s="7">
        <v>76745.57</v>
      </c>
      <c r="E67" s="4">
        <f t="shared" si="4"/>
        <v>15349.114</v>
      </c>
      <c r="F67" s="4">
        <f t="shared" si="5"/>
        <v>15349.1</v>
      </c>
      <c r="G67" s="4">
        <f t="shared" si="6"/>
        <v>0</v>
      </c>
      <c r="H67" s="4" t="s">
        <v>170</v>
      </c>
      <c r="I67" s="4" t="s">
        <v>15</v>
      </c>
      <c r="J67" s="4" t="s">
        <v>314</v>
      </c>
      <c r="K67" s="4">
        <f t="shared" si="7"/>
        <v>15349.1</v>
      </c>
      <c r="L67" s="4" t="s">
        <v>171</v>
      </c>
      <c r="M67" s="4" t="s">
        <v>172</v>
      </c>
      <c r="N67" s="4" t="s">
        <v>315</v>
      </c>
      <c r="O67" s="13">
        <v>16</v>
      </c>
    </row>
    <row r="68" s="2" customFormat="1" ht="14" customHeight="1" spans="1:15">
      <c r="A68" s="4" t="s">
        <v>66</v>
      </c>
      <c r="B68" s="6" t="s">
        <v>67</v>
      </c>
      <c r="C68" s="5" t="s">
        <v>187</v>
      </c>
      <c r="D68" s="4">
        <v>352722.88</v>
      </c>
      <c r="E68" s="4">
        <f t="shared" si="4"/>
        <v>70544.576</v>
      </c>
      <c r="F68" s="4">
        <f t="shared" si="5"/>
        <v>70544.6</v>
      </c>
      <c r="G68" s="4">
        <f t="shared" si="6"/>
        <v>0</v>
      </c>
      <c r="H68" s="4" t="s">
        <v>170</v>
      </c>
      <c r="I68" s="4" t="s">
        <v>15</v>
      </c>
      <c r="J68" s="4" t="s">
        <v>316</v>
      </c>
      <c r="K68" s="4">
        <f t="shared" si="7"/>
        <v>70544.6</v>
      </c>
      <c r="L68" s="4" t="s">
        <v>171</v>
      </c>
      <c r="M68" s="4" t="s">
        <v>172</v>
      </c>
      <c r="N68" s="4" t="s">
        <v>317</v>
      </c>
      <c r="O68" s="13">
        <v>8</v>
      </c>
    </row>
    <row r="69" s="2" customFormat="1" ht="14" customHeight="1" spans="1:15">
      <c r="A69" s="4" t="s">
        <v>37</v>
      </c>
      <c r="B69" s="4" t="s">
        <v>38</v>
      </c>
      <c r="C69" s="5" t="s">
        <v>184</v>
      </c>
      <c r="D69" s="4">
        <v>542472.68</v>
      </c>
      <c r="E69" s="4">
        <f t="shared" si="4"/>
        <v>108494.536</v>
      </c>
      <c r="F69" s="4">
        <f t="shared" si="5"/>
        <v>108494.5</v>
      </c>
      <c r="G69" s="4">
        <f t="shared" si="6"/>
        <v>-0.100000000005821</v>
      </c>
      <c r="H69" s="4" t="s">
        <v>170</v>
      </c>
      <c r="I69" s="4" t="s">
        <v>15</v>
      </c>
      <c r="J69" s="4" t="s">
        <v>318</v>
      </c>
      <c r="K69" s="4">
        <f t="shared" si="7"/>
        <v>108494.6</v>
      </c>
      <c r="L69" s="4" t="s">
        <v>171</v>
      </c>
      <c r="M69" s="4" t="s">
        <v>172</v>
      </c>
      <c r="N69" s="4" t="s">
        <v>319</v>
      </c>
      <c r="O69" s="13">
        <v>3</v>
      </c>
    </row>
    <row r="70" s="2" customFormat="1" ht="14" customHeight="1" spans="1:15">
      <c r="A70" s="4" t="s">
        <v>26</v>
      </c>
      <c r="B70" s="6" t="s">
        <v>72</v>
      </c>
      <c r="C70" s="5" t="s">
        <v>204</v>
      </c>
      <c r="D70" s="4">
        <v>289550.53</v>
      </c>
      <c r="E70" s="4">
        <f t="shared" si="4"/>
        <v>57910.106</v>
      </c>
      <c r="F70" s="4">
        <f t="shared" si="5"/>
        <v>57910.1</v>
      </c>
      <c r="G70" s="4">
        <f t="shared" si="6"/>
        <v>0</v>
      </c>
      <c r="H70" s="4" t="s">
        <v>170</v>
      </c>
      <c r="I70" s="4" t="s">
        <v>15</v>
      </c>
      <c r="J70" s="4" t="s">
        <v>320</v>
      </c>
      <c r="K70" s="4">
        <f t="shared" si="7"/>
        <v>57910.1</v>
      </c>
      <c r="L70" s="4" t="s">
        <v>171</v>
      </c>
      <c r="M70" s="4" t="s">
        <v>172</v>
      </c>
      <c r="N70" s="4" t="s">
        <v>321</v>
      </c>
      <c r="O70" s="13">
        <v>16</v>
      </c>
    </row>
    <row r="71" s="2" customFormat="1" ht="14" customHeight="1" spans="1:15">
      <c r="A71" s="4" t="s">
        <v>138</v>
      </c>
      <c r="B71" s="6" t="s">
        <v>140</v>
      </c>
      <c r="C71" s="5" t="s">
        <v>322</v>
      </c>
      <c r="D71" s="4">
        <v>912181.9</v>
      </c>
      <c r="E71" s="4">
        <f t="shared" si="4"/>
        <v>182436.38</v>
      </c>
      <c r="F71" s="4">
        <f t="shared" si="5"/>
        <v>182436.4</v>
      </c>
      <c r="G71" s="4">
        <f t="shared" si="6"/>
        <v>0</v>
      </c>
      <c r="H71" s="4" t="s">
        <v>170</v>
      </c>
      <c r="I71" s="4" t="s">
        <v>15</v>
      </c>
      <c r="J71" s="4" t="s">
        <v>323</v>
      </c>
      <c r="K71" s="4">
        <f t="shared" si="7"/>
        <v>182436.4</v>
      </c>
      <c r="L71" s="4" t="s">
        <v>171</v>
      </c>
      <c r="M71" s="4" t="s">
        <v>172</v>
      </c>
      <c r="N71" s="4" t="s">
        <v>324</v>
      </c>
      <c r="O71" s="13">
        <v>9</v>
      </c>
    </row>
    <row r="72" s="2" customFormat="1" ht="14" customHeight="1" spans="1:15">
      <c r="A72" s="4" t="s">
        <v>138</v>
      </c>
      <c r="B72" s="6" t="s">
        <v>139</v>
      </c>
      <c r="C72" s="5" t="s">
        <v>177</v>
      </c>
      <c r="D72" s="7">
        <v>137101.09</v>
      </c>
      <c r="E72" s="4">
        <f t="shared" si="4"/>
        <v>27420.218</v>
      </c>
      <c r="F72" s="4">
        <f t="shared" si="5"/>
        <v>27420.2</v>
      </c>
      <c r="G72" s="4">
        <f t="shared" si="6"/>
        <v>-0.0999999999985448</v>
      </c>
      <c r="H72" s="4" t="s">
        <v>170</v>
      </c>
      <c r="I72" s="4" t="s">
        <v>15</v>
      </c>
      <c r="J72" s="4" t="s">
        <v>325</v>
      </c>
      <c r="K72" s="4">
        <f t="shared" si="7"/>
        <v>27420.3</v>
      </c>
      <c r="L72" s="4" t="s">
        <v>171</v>
      </c>
      <c r="M72" s="4" t="s">
        <v>172</v>
      </c>
      <c r="N72" s="4" t="s">
        <v>326</v>
      </c>
      <c r="O72" s="13">
        <v>5</v>
      </c>
    </row>
    <row r="73" ht="15" spans="2:15">
      <c r="B73" s="14"/>
      <c r="O73" s="2">
        <f>SUM(O2:O72)</f>
        <v>508</v>
      </c>
    </row>
    <row r="74" ht="15" spans="2:2">
      <c r="B74" s="14"/>
    </row>
    <row r="75" ht="15" spans="2:2">
      <c r="B75" s="14"/>
    </row>
    <row r="76" ht="15" spans="2:2">
      <c r="B76" s="14"/>
    </row>
    <row r="77" ht="15" spans="2:2">
      <c r="B77" s="14"/>
    </row>
    <row r="78" ht="15" spans="2:2">
      <c r="B78" s="14"/>
    </row>
    <row r="79" ht="15" spans="2:2">
      <c r="B79" s="14"/>
    </row>
    <row r="80" ht="15" spans="2:2">
      <c r="B80" s="14"/>
    </row>
    <row r="81" ht="15" spans="2:2">
      <c r="B81" s="14"/>
    </row>
    <row r="82" ht="15" spans="2:2">
      <c r="B82" s="14"/>
    </row>
    <row r="83" ht="15" spans="2:2">
      <c r="B83" s="14"/>
    </row>
    <row r="84" ht="15" spans="2:2">
      <c r="B84" s="14"/>
    </row>
    <row r="85" ht="15" spans="2:2">
      <c r="B85" s="14"/>
    </row>
    <row r="86" ht="15" spans="2:2">
      <c r="B86" s="14"/>
    </row>
    <row r="87" ht="15" spans="2:2">
      <c r="B87" s="14"/>
    </row>
    <row r="88" ht="15" spans="2:2">
      <c r="B88" s="14"/>
    </row>
    <row r="89" ht="15" spans="2:2">
      <c r="B89" s="14"/>
    </row>
    <row r="90" ht="15" spans="2:2">
      <c r="B90" s="14"/>
    </row>
    <row r="91" ht="15" spans="2:2">
      <c r="B91" s="14"/>
    </row>
    <row r="92" ht="15" spans="2:2">
      <c r="B92" s="14"/>
    </row>
    <row r="93" ht="15" spans="2:2">
      <c r="B93" s="14"/>
    </row>
    <row r="94" ht="15" spans="2:2">
      <c r="B94" s="14"/>
    </row>
    <row r="95" ht="15" spans="2:2">
      <c r="B95" s="14"/>
    </row>
    <row r="96" ht="15" spans="2:2">
      <c r="B96" s="14"/>
    </row>
    <row r="97" ht="15" spans="2:2">
      <c r="B97" s="14"/>
    </row>
    <row r="98" ht="15" spans="2:2">
      <c r="B98" s="14"/>
    </row>
    <row r="99" ht="15" spans="2:2">
      <c r="B99" s="14"/>
    </row>
    <row r="100" ht="15" spans="2:2">
      <c r="B100" s="14"/>
    </row>
    <row r="101" ht="15" spans="2:2">
      <c r="B101" s="14"/>
    </row>
    <row r="102" ht="15" spans="2:2">
      <c r="B102" s="14"/>
    </row>
    <row r="103" ht="15" spans="2:2">
      <c r="B103" s="14"/>
    </row>
    <row r="104" ht="15" spans="2:2">
      <c r="B104" s="14"/>
    </row>
    <row r="105" ht="15" spans="2:2">
      <c r="B105" s="14"/>
    </row>
    <row r="106" ht="15" spans="2:2">
      <c r="B106" s="14"/>
    </row>
    <row r="107" ht="15" spans="2:2">
      <c r="B107" s="14"/>
    </row>
    <row r="108" ht="15" spans="2:2">
      <c r="B108" s="14"/>
    </row>
    <row r="109" ht="15" spans="2:2">
      <c r="B109" s="14"/>
    </row>
    <row r="110" ht="15" spans="2:2">
      <c r="B110" s="14"/>
    </row>
    <row r="111" ht="15" spans="2:2">
      <c r="B111" s="14"/>
    </row>
    <row r="112" ht="15" spans="2:2">
      <c r="B112" s="14"/>
    </row>
    <row r="113" ht="15" spans="2:2">
      <c r="B113" s="14"/>
    </row>
    <row r="114" ht="15" spans="2:2">
      <c r="B114" s="14"/>
    </row>
    <row r="115" ht="15" spans="2:2">
      <c r="B115" s="14"/>
    </row>
    <row r="116" ht="15" spans="2:2">
      <c r="B116" s="14"/>
    </row>
    <row r="117" ht="15" spans="2:2">
      <c r="B117" s="14"/>
    </row>
    <row r="118" ht="15" spans="2:2">
      <c r="B118" s="14"/>
    </row>
    <row r="119" ht="15" spans="2:2">
      <c r="B119" s="14"/>
    </row>
    <row r="120" ht="15" spans="2:2">
      <c r="B120" s="14"/>
    </row>
    <row r="121" ht="15" spans="2:2">
      <c r="B121" s="14"/>
    </row>
    <row r="122" ht="15" spans="2:2">
      <c r="B122" s="14"/>
    </row>
    <row r="123" ht="15" spans="2:2">
      <c r="B123" s="14"/>
    </row>
    <row r="124" ht="15" spans="2:2">
      <c r="B124" s="14"/>
    </row>
    <row r="125" ht="15" spans="2:2">
      <c r="B125" s="14"/>
    </row>
    <row r="126" ht="15" spans="2:2">
      <c r="B126" s="14"/>
    </row>
    <row r="127" ht="15" spans="2:2">
      <c r="B127" s="14"/>
    </row>
    <row r="128" ht="15" spans="2:2">
      <c r="B128" s="14"/>
    </row>
    <row r="129" ht="15" spans="2:2">
      <c r="B129" s="14"/>
    </row>
    <row r="130" ht="15" spans="2:2">
      <c r="B130" s="14"/>
    </row>
    <row r="131" ht="15" spans="2:2">
      <c r="B131" s="14"/>
    </row>
    <row r="132" ht="15" spans="2:2">
      <c r="B132" s="14"/>
    </row>
    <row r="133" ht="15" spans="2:2">
      <c r="B133" s="14"/>
    </row>
    <row r="134" ht="15" spans="2:2">
      <c r="B134" s="14"/>
    </row>
    <row r="135" ht="15" spans="2:2">
      <c r="B135" s="14"/>
    </row>
    <row r="136" ht="15" spans="2:2">
      <c r="B136" s="14"/>
    </row>
    <row r="137" ht="15" spans="2:2">
      <c r="B137" s="14"/>
    </row>
    <row r="138" ht="15" spans="2:2">
      <c r="B138" s="14"/>
    </row>
    <row r="139" ht="15" spans="2:2">
      <c r="B139" s="14"/>
    </row>
    <row r="140" ht="15" spans="2:2">
      <c r="B140" s="14"/>
    </row>
    <row r="141" ht="15" spans="2:2">
      <c r="B141" s="14"/>
    </row>
    <row r="142" ht="15" spans="2:2">
      <c r="B142" s="14"/>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G2:M53"/>
  <sheetViews>
    <sheetView topLeftCell="A2" workbookViewId="0">
      <selection activeCell="J3" sqref="J3"/>
    </sheetView>
  </sheetViews>
  <sheetFormatPr defaultColWidth="9" defaultRowHeight="13.5"/>
  <sheetData>
    <row r="2" spans="7:7">
      <c r="G2" t="s">
        <v>327</v>
      </c>
    </row>
    <row r="3" spans="7:7">
      <c r="G3" t="s">
        <v>328</v>
      </c>
    </row>
    <row r="4" spans="7:7">
      <c r="G4" t="s">
        <v>329</v>
      </c>
    </row>
    <row r="5" spans="7:7">
      <c r="G5" t="s">
        <v>330</v>
      </c>
    </row>
    <row r="6" spans="7:7">
      <c r="G6" t="s">
        <v>331</v>
      </c>
    </row>
    <row r="7" ht="14.25" spans="7:13">
      <c r="G7" t="s">
        <v>332</v>
      </c>
      <c r="M7" s="1">
        <v>3.5498</v>
      </c>
    </row>
    <row r="8" ht="14.25" spans="7:13">
      <c r="G8" t="s">
        <v>333</v>
      </c>
      <c r="M8" s="1">
        <v>1.70687</v>
      </c>
    </row>
    <row r="9" ht="14.25" spans="7:13">
      <c r="G9" t="s">
        <v>334</v>
      </c>
      <c r="M9" s="1">
        <v>1.23797</v>
      </c>
    </row>
    <row r="10" ht="14.25" spans="7:13">
      <c r="G10" t="s">
        <v>335</v>
      </c>
      <c r="M10" s="1">
        <v>11.8792</v>
      </c>
    </row>
    <row r="11" ht="14.25" spans="7:13">
      <c r="G11" t="s">
        <v>336</v>
      </c>
      <c r="M11" s="1">
        <v>21.77761</v>
      </c>
    </row>
    <row r="12" ht="14.25" spans="7:13">
      <c r="G12" t="s">
        <v>337</v>
      </c>
      <c r="M12" s="1">
        <v>4.46202</v>
      </c>
    </row>
    <row r="13" ht="14.25" spans="7:13">
      <c r="G13" t="s">
        <v>338</v>
      </c>
      <c r="M13" s="1">
        <v>1.57503</v>
      </c>
    </row>
    <row r="14" ht="14.25" spans="7:13">
      <c r="G14" t="s">
        <v>339</v>
      </c>
      <c r="M14" s="1">
        <v>9.67039</v>
      </c>
    </row>
    <row r="15" ht="14.25" spans="7:13">
      <c r="G15" t="s">
        <v>340</v>
      </c>
      <c r="M15" s="1">
        <v>3.94369</v>
      </c>
    </row>
    <row r="16" ht="14.25" spans="7:13">
      <c r="G16" t="s">
        <v>341</v>
      </c>
      <c r="M16" s="1">
        <v>1.90174</v>
      </c>
    </row>
    <row r="17" ht="14.25" spans="7:13">
      <c r="G17" t="s">
        <v>342</v>
      </c>
      <c r="M17" s="1">
        <v>0.11721</v>
      </c>
    </row>
    <row r="18" ht="14.25" spans="7:13">
      <c r="G18" t="s">
        <v>343</v>
      </c>
      <c r="M18" s="1">
        <v>2.51858</v>
      </c>
    </row>
    <row r="19" ht="14.25" spans="7:13">
      <c r="G19" t="s">
        <v>344</v>
      </c>
      <c r="M19" s="1">
        <v>6.21755</v>
      </c>
    </row>
    <row r="20" ht="14.25" spans="7:13">
      <c r="G20" t="s">
        <v>345</v>
      </c>
      <c r="M20" s="1">
        <v>2.52993</v>
      </c>
    </row>
    <row r="21" ht="14.25" spans="7:13">
      <c r="G21" t="s">
        <v>346</v>
      </c>
      <c r="M21" s="1">
        <v>3.75117</v>
      </c>
    </row>
    <row r="22" ht="14.25" spans="7:13">
      <c r="G22" t="s">
        <v>347</v>
      </c>
      <c r="M22" s="1">
        <v>15.44297</v>
      </c>
    </row>
    <row r="23" ht="14.25" spans="7:13">
      <c r="G23" t="s">
        <v>348</v>
      </c>
      <c r="M23" s="1">
        <v>0.18482</v>
      </c>
    </row>
    <row r="24" ht="14.25" spans="7:13">
      <c r="G24" t="s">
        <v>349</v>
      </c>
      <c r="M24" s="1">
        <v>0.20253</v>
      </c>
    </row>
    <row r="25" ht="14.25" spans="7:13">
      <c r="G25" t="s">
        <v>350</v>
      </c>
      <c r="M25" s="1">
        <v>0.02215</v>
      </c>
    </row>
    <row r="26" ht="14.25" spans="7:13">
      <c r="G26" t="s">
        <v>351</v>
      </c>
      <c r="M26" s="1">
        <v>0.04591</v>
      </c>
    </row>
    <row r="27" ht="14.25" spans="7:13">
      <c r="G27" t="s">
        <v>352</v>
      </c>
      <c r="M27" s="1">
        <v>3.62484</v>
      </c>
    </row>
    <row r="28" ht="14.25" spans="7:13">
      <c r="G28" t="s">
        <v>353</v>
      </c>
      <c r="M28" s="1">
        <v>0.00615</v>
      </c>
    </row>
    <row r="29" ht="14.25" spans="7:13">
      <c r="G29" t="s">
        <v>354</v>
      </c>
      <c r="M29" s="1">
        <v>0.00964</v>
      </c>
    </row>
    <row r="30" ht="14.25" spans="7:13">
      <c r="G30" t="s">
        <v>355</v>
      </c>
      <c r="M30" s="1">
        <v>0.00554</v>
      </c>
    </row>
    <row r="31" ht="14.25" spans="7:13">
      <c r="G31" t="s">
        <v>356</v>
      </c>
      <c r="M31" s="1">
        <v>0.04132</v>
      </c>
    </row>
    <row r="32" ht="14.25" spans="7:13">
      <c r="G32" t="s">
        <v>357</v>
      </c>
      <c r="M32" s="1">
        <v>1.46789</v>
      </c>
    </row>
    <row r="33" ht="14.25" spans="7:13">
      <c r="G33" t="s">
        <v>358</v>
      </c>
      <c r="M33" s="1">
        <v>0.00042</v>
      </c>
    </row>
    <row r="34" ht="14.25" spans="7:13">
      <c r="G34" t="s">
        <v>359</v>
      </c>
      <c r="M34" s="1">
        <v>0.00979</v>
      </c>
    </row>
    <row r="35" ht="14.25" spans="7:13">
      <c r="G35" t="s">
        <v>360</v>
      </c>
      <c r="M35" s="1">
        <v>0.00067</v>
      </c>
    </row>
    <row r="36" ht="14.25" spans="7:13">
      <c r="G36" t="s">
        <v>361</v>
      </c>
      <c r="M36" s="1">
        <v>0.00268</v>
      </c>
    </row>
    <row r="37" ht="14.25" spans="7:13">
      <c r="G37" t="s">
        <v>362</v>
      </c>
      <c r="M37" s="1">
        <v>0.07492</v>
      </c>
    </row>
    <row r="38" ht="14.25" spans="7:13">
      <c r="G38" t="s">
        <v>363</v>
      </c>
      <c r="M38" s="1">
        <v>0.02824</v>
      </c>
    </row>
    <row r="39" ht="14.25" spans="7:13">
      <c r="G39" t="s">
        <v>364</v>
      </c>
      <c r="M39" s="1">
        <v>0.00111</v>
      </c>
    </row>
    <row r="40" ht="14.25" spans="7:13">
      <c r="G40" t="s">
        <v>365</v>
      </c>
      <c r="M40" s="1">
        <v>0.00012</v>
      </c>
    </row>
    <row r="41" ht="14.25" spans="7:13">
      <c r="G41" t="s">
        <v>366</v>
      </c>
      <c r="M41" s="1">
        <v>0.01283</v>
      </c>
    </row>
    <row r="42" ht="14.25" spans="7:13">
      <c r="G42" t="s">
        <v>367</v>
      </c>
      <c r="M42" s="1">
        <v>0.27373</v>
      </c>
    </row>
    <row r="43" ht="14.25" spans="7:13">
      <c r="G43" t="s">
        <v>368</v>
      </c>
      <c r="M43" s="1">
        <v>0.03583</v>
      </c>
    </row>
    <row r="44" ht="14.25" spans="7:13">
      <c r="G44" t="s">
        <v>369</v>
      </c>
      <c r="M44" s="1">
        <v>0.00081</v>
      </c>
    </row>
    <row r="45" ht="14.25" spans="7:13">
      <c r="G45" t="s">
        <v>370</v>
      </c>
      <c r="M45" s="1">
        <v>8.9149</v>
      </c>
    </row>
    <row r="46" ht="14.25" spans="7:13">
      <c r="G46" t="s">
        <v>371</v>
      </c>
      <c r="M46" s="1">
        <v>4.29752</v>
      </c>
    </row>
    <row r="47" ht="14.25" spans="7:13">
      <c r="G47" t="s">
        <v>372</v>
      </c>
      <c r="M47" s="1">
        <v>2.45988</v>
      </c>
    </row>
    <row r="48" ht="14.25" spans="7:13">
      <c r="G48" t="s">
        <v>373</v>
      </c>
      <c r="M48" s="1">
        <v>3.98361</v>
      </c>
    </row>
    <row r="49" ht="14.25" spans="13:13">
      <c r="M49" s="1">
        <v>6.24883</v>
      </c>
    </row>
    <row r="50" ht="14.25" spans="13:13">
      <c r="M50" s="1">
        <v>3.25938</v>
      </c>
    </row>
    <row r="51" ht="14.25" spans="13:13">
      <c r="M51" s="1">
        <v>4.46394</v>
      </c>
    </row>
    <row r="52" ht="14.25" spans="13:13">
      <c r="M52" s="1">
        <v>12.9759</v>
      </c>
    </row>
    <row r="53" ht="14.25" spans="13:13">
      <c r="M53" s="1">
        <v>0.01129</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三明市2023年度充电基础设施运营补助资金拟发放汇总表</vt: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2023-12-21T09:26:00Z</dcterms:created>
  <dcterms:modified xsi:type="dcterms:W3CDTF">2024-12-02T07:43:37Z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AF48D260941746E3B104DE0A7CD04190_13</vt:lpwstr>
  </property>
</Properties>
</file>